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41" activeTab="4"/>
  </bookViews>
  <sheets>
    <sheet name="一般支出表" sheetId="95" r:id="rId1"/>
    <sheet name="表27   2020区本级一般支出表" sheetId="86" state="hidden" r:id="rId2"/>
    <sheet name="一般支出（功能科目）" sheetId="97" r:id="rId3"/>
    <sheet name="表29  2020区本级支出按功能科目分类" sheetId="90" state="hidden" r:id="rId4"/>
    <sheet name="一般支出（经济科目）" sheetId="92" r:id="rId5"/>
    <sheet name="一般公共预算基本支出表" sheetId="46" r:id="rId6"/>
    <sheet name="三公经费" sheetId="68" r:id="rId7"/>
  </sheets>
  <definedNames>
    <definedName name="_xlnm._FilterDatabase" localSheetId="2" hidden="1">'一般支出（功能科目）'!$A$5:$C$437</definedName>
    <definedName name="_xlnm._FilterDatabase" localSheetId="3" hidden="1">'表29  2020区本级支出按功能科目分类'!$A$10:$M$442</definedName>
    <definedName name="_xlnm._FilterDatabase" localSheetId="4" hidden="1">'一般支出（经济科目）'!$A$5:$C$57</definedName>
    <definedName name="_xlnm.Print_Titles" localSheetId="3">'表29  2020区本级支出按功能科目分类'!$1:$8</definedName>
    <definedName name="_xlnm.Print_Titles" localSheetId="2">'一般支出（功能科目）'!$1:$4</definedName>
    <definedName name="_xlnm.Print_Area" localSheetId="0">一般支出表!$A$1:$C$28</definedName>
    <definedName name="_xlnm.Print_Area" localSheetId="2">'一般支出（功能科目）'!$A$1:$C$46</definedName>
    <definedName name="_xlnm.Print_Area" localSheetId="4">'一般支出（经济科目）'!$A$1:$C$57</definedName>
    <definedName name="_xlnm.Print_Area" localSheetId="5">一般公共预算基本支出表!$A$1:$C$35</definedName>
    <definedName name="_xlnm.Print_Area" localSheetId="6">三公经费!$A$1:$C$13</definedName>
  </definedNames>
  <calcPr calcId="144525"/>
</workbook>
</file>

<file path=xl/sharedStrings.xml><?xml version="1.0" encoding="utf-8"?>
<sst xmlns="http://schemas.openxmlformats.org/spreadsheetml/2006/main" count="1959" uniqueCount="931">
  <si>
    <t>2022年街道一般公共预算支出表</t>
  </si>
  <si>
    <t>金额单位：万元</t>
  </si>
  <si>
    <t>支出科目
代码</t>
  </si>
  <si>
    <t>支出科目名称</t>
  </si>
  <si>
    <t>2022年预算数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</si>
  <si>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</si>
  <si>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</si>
  <si>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</si>
  <si>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</si>
  <si>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</si>
  <si>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</si>
  <si>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</si>
  <si>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</si>
  <si>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</si>
  <si>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</si>
  <si>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</si>
  <si>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</si>
  <si>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</si>
  <si>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</si>
  <si>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</si>
  <si>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</si>
  <si>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</si>
  <si>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</si>
  <si>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</si>
  <si>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</si>
  <si>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</si>
  <si>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</si>
  <si>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</t>
  </si>
  <si>
    <t>一般公共预算支出合计</t>
  </si>
  <si>
    <t>表二十七：</t>
  </si>
  <si>
    <t>2020年区本级一般公共预算支出表</t>
  </si>
  <si>
    <t>2020年预算数</t>
  </si>
  <si>
    <t>区本级+政府代编</t>
  </si>
  <si>
    <t>开发区</t>
  </si>
  <si>
    <t>街道</t>
  </si>
  <si>
    <t>合计</t>
  </si>
  <si>
    <t>资源勘探信息等支出</t>
  </si>
  <si>
    <t>（按功能科目分类 不含上年结转和上级专项）</t>
  </si>
  <si>
    <t>科目代码</t>
  </si>
  <si>
    <t>支出科目</t>
  </si>
  <si>
    <t xml:space="preserve"> 区本级支出合计</t>
  </si>
  <si>
    <t>201</t>
  </si>
  <si>
    <t>　一般公共服务支出</t>
  </si>
  <si>
    <t>20101</t>
  </si>
  <si>
    <t>　　人大事务</t>
  </si>
  <si>
    <t>2010101</t>
  </si>
  <si>
    <t>行政运行</t>
  </si>
  <si>
    <t>2010104</t>
  </si>
  <si>
    <t>人大会议</t>
  </si>
  <si>
    <t>2010106</t>
  </si>
  <si>
    <t>人大监督</t>
  </si>
  <si>
    <t>2010107</t>
  </si>
  <si>
    <t>人大代表履职能力提升</t>
  </si>
  <si>
    <t>2010108</t>
  </si>
  <si>
    <t>代表工作</t>
  </si>
  <si>
    <t>20102</t>
  </si>
  <si>
    <t>　　政协事务</t>
  </si>
  <si>
    <t>2010201</t>
  </si>
  <si>
    <t>2010202</t>
  </si>
  <si>
    <t>一般行政管理事务</t>
  </si>
  <si>
    <t>2010204</t>
  </si>
  <si>
    <t>政协会议</t>
  </si>
  <si>
    <t>2010205</t>
  </si>
  <si>
    <t>委员视察</t>
  </si>
  <si>
    <t>2010206</t>
  </si>
  <si>
    <t>参政议政</t>
  </si>
  <si>
    <t>2010299</t>
  </si>
  <si>
    <t>其他政协事务支出</t>
  </si>
  <si>
    <t>20103</t>
  </si>
  <si>
    <t>　　政府办公厅（室）及相关机构事务</t>
  </si>
  <si>
    <t>2010301</t>
  </si>
  <si>
    <t>2010302</t>
  </si>
  <si>
    <t>2010303</t>
  </si>
  <si>
    <t>机关服务</t>
  </si>
  <si>
    <t>2010305</t>
  </si>
  <si>
    <t>专项业务活动</t>
  </si>
  <si>
    <t>2010306</t>
  </si>
  <si>
    <t>政务公开审批</t>
  </si>
  <si>
    <t>2010308</t>
  </si>
  <si>
    <t>信访事务</t>
  </si>
  <si>
    <t>2010350</t>
  </si>
  <si>
    <t>事业运行</t>
  </si>
  <si>
    <t>2010399</t>
  </si>
  <si>
    <t>其他政府办公厅（室）及相关机构事务支出</t>
  </si>
  <si>
    <t>20104</t>
  </si>
  <si>
    <t>　　发展与改革事务</t>
  </si>
  <si>
    <t>2010401</t>
  </si>
  <si>
    <t>2010406</t>
  </si>
  <si>
    <t>社会事业发展规划</t>
  </si>
  <si>
    <t>2010408</t>
  </si>
  <si>
    <t>物价管理</t>
  </si>
  <si>
    <t>2010450</t>
  </si>
  <si>
    <t>20105</t>
  </si>
  <si>
    <t>　　统计信息事务</t>
  </si>
  <si>
    <t>2010501</t>
  </si>
  <si>
    <t>2010505</t>
  </si>
  <si>
    <t>专项统计业务</t>
  </si>
  <si>
    <t>2010507</t>
  </si>
  <si>
    <t>专项普查活动</t>
  </si>
  <si>
    <t>2010550</t>
  </si>
  <si>
    <t>20106</t>
  </si>
  <si>
    <t>　　财政事务</t>
  </si>
  <si>
    <t>2010601</t>
  </si>
  <si>
    <t>2010602</t>
  </si>
  <si>
    <t>2010603</t>
  </si>
  <si>
    <t>2010607</t>
  </si>
  <si>
    <t>信息化建设</t>
  </si>
  <si>
    <t>2010608</t>
  </si>
  <si>
    <t>财政委托业务支出</t>
  </si>
  <si>
    <t>2010650</t>
  </si>
  <si>
    <t>2010699</t>
  </si>
  <si>
    <t>其他财政事务支出</t>
  </si>
  <si>
    <t>20107</t>
  </si>
  <si>
    <t>　　税收事务</t>
  </si>
  <si>
    <t>2010703</t>
  </si>
  <si>
    <t>2010707</t>
  </si>
  <si>
    <t>税务宣传</t>
  </si>
  <si>
    <t>2010708</t>
  </si>
  <si>
    <t>协税护税</t>
  </si>
  <si>
    <t>20108</t>
  </si>
  <si>
    <t>　　审计事务</t>
  </si>
  <si>
    <t>2010801</t>
  </si>
  <si>
    <t>2010802</t>
  </si>
  <si>
    <t>2010804</t>
  </si>
  <si>
    <t>审计业务</t>
  </si>
  <si>
    <t>2010805</t>
  </si>
  <si>
    <t>审计管理</t>
  </si>
  <si>
    <t>2010806</t>
  </si>
  <si>
    <t>2010850</t>
  </si>
  <si>
    <t>20111</t>
  </si>
  <si>
    <t>　　纪检监察事务</t>
  </si>
  <si>
    <t>2011101</t>
  </si>
  <si>
    <t>2011102</t>
  </si>
  <si>
    <t>2011104</t>
  </si>
  <si>
    <t>大案要案查处</t>
  </si>
  <si>
    <t>2011199</t>
  </si>
  <si>
    <t>其他纪检监察事务支出</t>
  </si>
  <si>
    <t>20113</t>
  </si>
  <si>
    <t>　　商贸事务</t>
  </si>
  <si>
    <t>2011301</t>
  </si>
  <si>
    <t>2011308</t>
  </si>
  <si>
    <t>招商引资</t>
  </si>
  <si>
    <t>2011350</t>
  </si>
  <si>
    <t>2011399</t>
  </si>
  <si>
    <t>其他商贸事务支出</t>
  </si>
  <si>
    <t>20123</t>
  </si>
  <si>
    <t>　　民族事务</t>
  </si>
  <si>
    <t>2012304</t>
  </si>
  <si>
    <t>民族工作专项</t>
  </si>
  <si>
    <t>20125</t>
  </si>
  <si>
    <t>　　港澳台侨事务</t>
  </si>
  <si>
    <t>2012501</t>
  </si>
  <si>
    <t>2012505</t>
  </si>
  <si>
    <t>台湾事务</t>
  </si>
  <si>
    <t>20126</t>
  </si>
  <si>
    <t>　　档案事务</t>
  </si>
  <si>
    <t>2012601</t>
  </si>
  <si>
    <t>2012604</t>
  </si>
  <si>
    <t>档案馆</t>
  </si>
  <si>
    <t>20128</t>
  </si>
  <si>
    <t>　　民主党派及工商联事务</t>
  </si>
  <si>
    <t>2012801</t>
  </si>
  <si>
    <t>2012804</t>
  </si>
  <si>
    <t>20129</t>
  </si>
  <si>
    <t>　　群众团体事务</t>
  </si>
  <si>
    <t>2012901</t>
  </si>
  <si>
    <t>2012906</t>
  </si>
  <si>
    <t>工会事务</t>
  </si>
  <si>
    <t>2012950</t>
  </si>
  <si>
    <t>2012999</t>
  </si>
  <si>
    <t>其他群众团体事务支出</t>
  </si>
  <si>
    <t>20131</t>
  </si>
  <si>
    <t>　　党委办公厅（室）及相关机构事务</t>
  </si>
  <si>
    <t>2013101</t>
  </si>
  <si>
    <t>2013105</t>
  </si>
  <si>
    <t>专项业务</t>
  </si>
  <si>
    <t>2013150</t>
  </si>
  <si>
    <t>20132</t>
  </si>
  <si>
    <t>　　组织事务</t>
  </si>
  <si>
    <t>2013201</t>
  </si>
  <si>
    <t>2013202</t>
  </si>
  <si>
    <t>2013204</t>
  </si>
  <si>
    <t>公务员事务</t>
  </si>
  <si>
    <t>2013299</t>
  </si>
  <si>
    <t>其他组织事务支出</t>
  </si>
  <si>
    <t>20133</t>
  </si>
  <si>
    <t>　　宣传事务</t>
  </si>
  <si>
    <t>2013301</t>
  </si>
  <si>
    <t>2013350</t>
  </si>
  <si>
    <t>2013399</t>
  </si>
  <si>
    <t>其他宣传事务支出</t>
  </si>
  <si>
    <t>20134</t>
  </si>
  <si>
    <t>　　统战事务</t>
  </si>
  <si>
    <t>2013401</t>
  </si>
  <si>
    <t>2013404</t>
  </si>
  <si>
    <t>宗教事务</t>
  </si>
  <si>
    <t>2013499</t>
  </si>
  <si>
    <t>其他统战事务支出</t>
  </si>
  <si>
    <t>20136</t>
  </si>
  <si>
    <t>　　其他共产党事务支出</t>
  </si>
  <si>
    <t>2013601</t>
  </si>
  <si>
    <t>2013650</t>
  </si>
  <si>
    <t>2013699</t>
  </si>
  <si>
    <t>其他共产党事务支出</t>
  </si>
  <si>
    <t>20137</t>
  </si>
  <si>
    <t>　　网信事务</t>
  </si>
  <si>
    <t>2013799</t>
  </si>
  <si>
    <t>其他网信事务支出</t>
  </si>
  <si>
    <t>20138</t>
  </si>
  <si>
    <t>　　市场监督管理事务</t>
  </si>
  <si>
    <t>2013801</t>
  </si>
  <si>
    <t>2013804</t>
  </si>
  <si>
    <t>市场主体管理</t>
  </si>
  <si>
    <t>2013805</t>
  </si>
  <si>
    <t>市场秩序执法</t>
  </si>
  <si>
    <t>2013808</t>
  </si>
  <si>
    <t>2013810</t>
  </si>
  <si>
    <t>质量基础</t>
  </si>
  <si>
    <t>2013812</t>
  </si>
  <si>
    <t>药品事务</t>
  </si>
  <si>
    <t>2013815</t>
  </si>
  <si>
    <t>质量安全监管</t>
  </si>
  <si>
    <t>2013816</t>
  </si>
  <si>
    <t>食品安全监管</t>
  </si>
  <si>
    <t>20199</t>
  </si>
  <si>
    <t>　　其他一般公共服务支出</t>
  </si>
  <si>
    <t>2019999</t>
  </si>
  <si>
    <t>其他一般公共服务支出</t>
  </si>
  <si>
    <t>203</t>
  </si>
  <si>
    <t>　国防支出</t>
  </si>
  <si>
    <t>20306</t>
  </si>
  <si>
    <t>　　国防动员</t>
  </si>
  <si>
    <t>2030601</t>
  </si>
  <si>
    <t>兵役征集</t>
  </si>
  <si>
    <t>2030603</t>
  </si>
  <si>
    <t>人民防空</t>
  </si>
  <si>
    <t>2030607</t>
  </si>
  <si>
    <t>民兵</t>
  </si>
  <si>
    <t>204</t>
  </si>
  <si>
    <t>　公共安全支出</t>
  </si>
  <si>
    <t>20401</t>
  </si>
  <si>
    <t>　　武装警察部队</t>
  </si>
  <si>
    <t>2040101</t>
  </si>
  <si>
    <t>武装警察部队</t>
  </si>
  <si>
    <t>20402</t>
  </si>
  <si>
    <t>　　公安</t>
  </si>
  <si>
    <t>2040201</t>
  </si>
  <si>
    <t>2040202</t>
  </si>
  <si>
    <t>2040219</t>
  </si>
  <si>
    <t>2040220</t>
  </si>
  <si>
    <t>执法办案</t>
  </si>
  <si>
    <t>2040299</t>
  </si>
  <si>
    <t>其他公安支出</t>
  </si>
  <si>
    <t>20403</t>
  </si>
  <si>
    <t>　　国家安全</t>
  </si>
  <si>
    <t>2040304</t>
  </si>
  <si>
    <t>安全业务</t>
  </si>
  <si>
    <t>2040399</t>
  </si>
  <si>
    <t>其他国家安全支出</t>
  </si>
  <si>
    <t>20404</t>
  </si>
  <si>
    <t>　　检察</t>
  </si>
  <si>
    <t>2040401</t>
  </si>
  <si>
    <t>2040402</t>
  </si>
  <si>
    <t>2040409</t>
  </si>
  <si>
    <t>“两房”建设</t>
  </si>
  <si>
    <t>20405</t>
  </si>
  <si>
    <t>　　法院</t>
  </si>
  <si>
    <t>2040501</t>
  </si>
  <si>
    <t>2040502</t>
  </si>
  <si>
    <t>2040504</t>
  </si>
  <si>
    <t>案件审判</t>
  </si>
  <si>
    <t>2040506</t>
  </si>
  <si>
    <t>“两庭”建设</t>
  </si>
  <si>
    <t>2040599</t>
  </si>
  <si>
    <t>其他法院支出</t>
  </si>
  <si>
    <t>20406</t>
  </si>
  <si>
    <t>　　司法</t>
  </si>
  <si>
    <t>2040601</t>
  </si>
  <si>
    <t>2040604</t>
  </si>
  <si>
    <t>基层司法业务</t>
  </si>
  <si>
    <t>2040605</t>
  </si>
  <si>
    <t>普法宣传</t>
  </si>
  <si>
    <t>2040607</t>
  </si>
  <si>
    <t>法律援助</t>
  </si>
  <si>
    <t>2040610</t>
  </si>
  <si>
    <t>社区矫正</t>
  </si>
  <si>
    <t>2040612</t>
  </si>
  <si>
    <t>法治建设</t>
  </si>
  <si>
    <t>2040650</t>
  </si>
  <si>
    <t>2040699</t>
  </si>
  <si>
    <t>其他司法支出</t>
  </si>
  <si>
    <t>20499</t>
  </si>
  <si>
    <t>　　其他公共安全支出</t>
  </si>
  <si>
    <t>2049901</t>
  </si>
  <si>
    <t>其他公共安全支出</t>
  </si>
  <si>
    <t>205</t>
  </si>
  <si>
    <t>　教育支出</t>
  </si>
  <si>
    <t>20501</t>
  </si>
  <si>
    <t>　　教育管理事务</t>
  </si>
  <si>
    <t>2050101</t>
  </si>
  <si>
    <t>2050199</t>
  </si>
  <si>
    <t>其他教育管理事务支出</t>
  </si>
  <si>
    <t>20502</t>
  </si>
  <si>
    <t>　　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</si>
  <si>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</si>
  <si>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</si>
  <si>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</si>
  <si>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</si>
  <si>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</si>
  <si>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</si>
  <si>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</si>
  <si>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</si>
  <si>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20503</t>
  </si>
  <si>
    <t>　　职业教育</t>
  </si>
  <si>
    <t>2050302</t>
  </si>
  <si>
    <t>中等职业教育</t>
  </si>
  <si>
    <t>20507</t>
  </si>
  <si>
    <t>　　特殊教育</t>
  </si>
  <si>
    <t>2050701</t>
  </si>
  <si>
    <t>特殊学校教育</t>
  </si>
  <si>
    <t>20508</t>
  </si>
  <si>
    <t>　　进修及培训</t>
  </si>
  <si>
    <t>2050802</t>
  </si>
  <si>
    <t>干部教育</t>
  </si>
  <si>
    <t>2050803</t>
  </si>
  <si>
    <t>培训支出</t>
  </si>
  <si>
    <t>20599</t>
  </si>
  <si>
    <t>　　其他教育支出</t>
  </si>
  <si>
    <t>2059999</t>
  </si>
  <si>
    <t>其他教育支出</t>
  </si>
  <si>
    <t>206</t>
  </si>
  <si>
    <t>　科学技术支出</t>
  </si>
  <si>
    <t>20601</t>
  </si>
  <si>
    <t>　　科学技术管理事务</t>
  </si>
  <si>
    <t>2060101</t>
  </si>
  <si>
    <t>2060199</t>
  </si>
  <si>
    <t>其他科学技术管理事务支出</t>
  </si>
  <si>
    <t xml:space="preserve">    技术研究与开发</t>
  </si>
  <si>
    <t>其他基数研究与开发支出</t>
  </si>
  <si>
    <t>20605</t>
  </si>
  <si>
    <t>　　科技条件与服务</t>
  </si>
  <si>
    <t>2060501</t>
  </si>
  <si>
    <t>机构运行</t>
  </si>
  <si>
    <t>20606</t>
  </si>
  <si>
    <t>　　社会科学</t>
  </si>
  <si>
    <t>2060602</t>
  </si>
  <si>
    <t>社会科学研究</t>
  </si>
  <si>
    <t>20607</t>
  </si>
  <si>
    <t>　　科学技术普及</t>
  </si>
  <si>
    <t>2060702</t>
  </si>
  <si>
    <t>科普活动</t>
  </si>
  <si>
    <t>2060704</t>
  </si>
  <si>
    <t>学术交流活动</t>
  </si>
  <si>
    <t xml:space="preserve">    其他科学技术支出</t>
  </si>
  <si>
    <t>其他科学技术支出</t>
  </si>
  <si>
    <t>207</t>
  </si>
  <si>
    <t>　文化旅游体育与传媒支出</t>
  </si>
  <si>
    <t>20701</t>
  </si>
  <si>
    <t>　　文化和旅游</t>
  </si>
  <si>
    <t>2070101</t>
  </si>
  <si>
    <t>2070104</t>
  </si>
  <si>
    <t>图书馆</t>
  </si>
  <si>
    <t>2070105</t>
  </si>
  <si>
    <t>文化展示及纪念机构</t>
  </si>
  <si>
    <t>艺术表演场所</t>
  </si>
  <si>
    <t>2070108</t>
  </si>
  <si>
    <t>文化活动</t>
  </si>
  <si>
    <t>2070109</t>
  </si>
  <si>
    <t>群众文化</t>
  </si>
  <si>
    <t>2070111</t>
  </si>
  <si>
    <t>文化创作与保护</t>
  </si>
  <si>
    <t>2070112</t>
  </si>
  <si>
    <t>文化和旅游市场管理</t>
  </si>
  <si>
    <t>2070113</t>
  </si>
  <si>
    <t>旅游宣传</t>
  </si>
  <si>
    <t>2070199</t>
  </si>
  <si>
    <t>其他文化和旅游支出</t>
  </si>
  <si>
    <t>20702</t>
  </si>
  <si>
    <t>　　文物</t>
  </si>
  <si>
    <t>2070204</t>
  </si>
  <si>
    <t>文物保护</t>
  </si>
  <si>
    <t>2070205</t>
  </si>
  <si>
    <t>博物馆</t>
  </si>
  <si>
    <t>20703</t>
  </si>
  <si>
    <t>　　体育</t>
  </si>
  <si>
    <t>2070304</t>
  </si>
  <si>
    <t>运动项目管理</t>
  </si>
  <si>
    <t>2070306</t>
  </si>
  <si>
    <t>体育训练</t>
  </si>
  <si>
    <t>2070399</t>
  </si>
  <si>
    <t>其他体育支出</t>
  </si>
  <si>
    <t>20706</t>
  </si>
  <si>
    <t>　　新闻出版电影</t>
  </si>
  <si>
    <t>2070604</t>
  </si>
  <si>
    <t>新闻通讯</t>
  </si>
  <si>
    <t>2070605</t>
  </si>
  <si>
    <t>出版发行</t>
  </si>
  <si>
    <t>2070699</t>
  </si>
  <si>
    <t>其他新闻出版电影支出</t>
  </si>
  <si>
    <t>20708</t>
  </si>
  <si>
    <t>　　广播电视</t>
  </si>
  <si>
    <t>2070804</t>
  </si>
  <si>
    <t>广播</t>
  </si>
  <si>
    <t>2070805</t>
  </si>
  <si>
    <t>电视</t>
  </si>
  <si>
    <t>20799</t>
  </si>
  <si>
    <t>　　其他文化旅游体育与传媒支出</t>
  </si>
  <si>
    <t>2079902</t>
  </si>
  <si>
    <t>宣传文化发展专项支出</t>
  </si>
  <si>
    <t>其他文化旅游体育与传媒支出</t>
  </si>
  <si>
    <t>208</t>
  </si>
  <si>
    <t>　社会保障和就业支出</t>
  </si>
  <si>
    <t>20801</t>
  </si>
  <si>
    <t>　　人力资源和社会保障管理事务</t>
  </si>
  <si>
    <t>2080101</t>
  </si>
  <si>
    <t>2080102</t>
  </si>
  <si>
    <t>2080104</t>
  </si>
  <si>
    <t>综合业务管理</t>
  </si>
  <si>
    <t>2080105</t>
  </si>
  <si>
    <t>劳动保障监察</t>
  </si>
  <si>
    <t>2080109</t>
  </si>
  <si>
    <t>社会保险经办机构</t>
  </si>
  <si>
    <t>2080111</t>
  </si>
  <si>
    <t>公共就业服务和职业技能鉴定机构</t>
  </si>
  <si>
    <t>2080112</t>
  </si>
  <si>
    <t>劳动人事争议调解仲裁</t>
  </si>
  <si>
    <t>2080199</t>
  </si>
  <si>
    <t>其他人力资源和社会保障管理事务支出</t>
  </si>
  <si>
    <t>20802</t>
  </si>
  <si>
    <t>　　民政管理事务</t>
  </si>
  <si>
    <t>2080201</t>
  </si>
  <si>
    <t>2080202</t>
  </si>
  <si>
    <t>2080299</t>
  </si>
  <si>
    <t>其他民政管理事务支出</t>
  </si>
  <si>
    <t>20805</t>
  </si>
  <si>
    <t>　　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</si>
  <si>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</si>
  <si>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</si>
  <si>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</si>
  <si>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</si>
  <si>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</si>
  <si>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</si>
  <si>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</si>
  <si>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</si>
  <si>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</si>
  <si>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</si>
  <si>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2080599</t>
  </si>
  <si>
    <t>其他行政事业单位离退休支出</t>
  </si>
  <si>
    <t>20807</t>
  </si>
  <si>
    <t>　　就业补助</t>
  </si>
  <si>
    <t>2080701</t>
  </si>
  <si>
    <t>就业创业服务补贴</t>
  </si>
  <si>
    <t>2080704</t>
  </si>
  <si>
    <t>社会保险补贴</t>
  </si>
  <si>
    <t>2080705</t>
  </si>
  <si>
    <t>公益性岗位补贴</t>
  </si>
  <si>
    <t>2080711</t>
  </si>
  <si>
    <t>就业见习补贴</t>
  </si>
  <si>
    <t>2080799</t>
  </si>
  <si>
    <t>其他就业补助支出</t>
  </si>
  <si>
    <t>20808</t>
  </si>
  <si>
    <t>　　抚恤</t>
  </si>
  <si>
    <t>2080802</t>
  </si>
  <si>
    <t>伤残抚恤</t>
  </si>
  <si>
    <t>2080804</t>
  </si>
  <si>
    <t>优抚事业单位支出</t>
  </si>
  <si>
    <t>2080805</t>
  </si>
  <si>
    <t>义务兵优待</t>
  </si>
  <si>
    <t>2080899</t>
  </si>
  <si>
    <t>其他优抚支出</t>
  </si>
  <si>
    <t>20809</t>
  </si>
  <si>
    <t>　　退役安置</t>
  </si>
  <si>
    <t>2080901</t>
  </si>
  <si>
    <t>退役士兵安置</t>
  </si>
  <si>
    <t>2080902</t>
  </si>
  <si>
    <t>军队移交政府的离退休人员安置</t>
  </si>
  <si>
    <t>2080905</t>
  </si>
  <si>
    <t>军队转业干部安置</t>
  </si>
  <si>
    <t>2080999</t>
  </si>
  <si>
    <t>其他退役安置支出</t>
  </si>
  <si>
    <t>20810</t>
  </si>
  <si>
    <t>　　社会福利</t>
  </si>
  <si>
    <t>2081001</t>
  </si>
  <si>
    <t>儿童福利</t>
  </si>
  <si>
    <t>2081002</t>
  </si>
  <si>
    <t>老年福利</t>
  </si>
  <si>
    <t>2081004</t>
  </si>
  <si>
    <t>殡葬</t>
  </si>
  <si>
    <t>20811</t>
  </si>
  <si>
    <t>　　残疾人事业</t>
  </si>
  <si>
    <t>2081101</t>
  </si>
  <si>
    <t>2081107</t>
  </si>
  <si>
    <t>残疾人生活和护理补贴</t>
  </si>
  <si>
    <t>20816</t>
  </si>
  <si>
    <t>　　红十字事业</t>
  </si>
  <si>
    <t>2081601</t>
  </si>
  <si>
    <t>2081602</t>
  </si>
  <si>
    <t>20819</t>
  </si>
  <si>
    <t>　　最低生活保障</t>
  </si>
  <si>
    <t>2081902</t>
  </si>
  <si>
    <t>农村最低生活保障金支出</t>
  </si>
  <si>
    <t>20820</t>
  </si>
  <si>
    <t>　　临时救助</t>
  </si>
  <si>
    <t>2082002</t>
  </si>
  <si>
    <t>流浪乞讨人员救助支出</t>
  </si>
  <si>
    <t>20821</t>
  </si>
  <si>
    <t>　　特困人员救助供养</t>
  </si>
  <si>
    <t>2082101</t>
  </si>
  <si>
    <t>城市特困人员救助供养支出</t>
  </si>
  <si>
    <t>2082102</t>
  </si>
  <si>
    <t>农村特困人员救助供养支出</t>
  </si>
  <si>
    <t>20825</t>
  </si>
  <si>
    <t>　　其他生活救助</t>
  </si>
  <si>
    <t>2082501</t>
  </si>
  <si>
    <t>其他城市生活救助</t>
  </si>
  <si>
    <t>2082502</t>
  </si>
  <si>
    <t>其他农村生活救助</t>
  </si>
  <si>
    <t>20826</t>
  </si>
  <si>
    <t>　　财政对基本养老保险基金的补助</t>
  </si>
  <si>
    <t>2082602</t>
  </si>
  <si>
    <t>财政对城乡居民基本养老保险基金的补助</t>
  </si>
  <si>
    <t>2082699</t>
  </si>
  <si>
    <t>财政对其他基本养老保险基金的补助</t>
  </si>
  <si>
    <t>20827</t>
  </si>
  <si>
    <t>　　财政对其他社会保险基金的补助</t>
  </si>
  <si>
    <t>2082701</t>
  </si>
  <si>
    <t>财政对失业保险基金的补助</t>
  </si>
  <si>
    <t>2082702</t>
  </si>
  <si>
    <t>财政对工伤保险基金的补助</t>
  </si>
  <si>
    <t>20828</t>
  </si>
  <si>
    <t>　　退役军人管理事务</t>
  </si>
  <si>
    <t>2082801</t>
  </si>
  <si>
    <t>2082802</t>
  </si>
  <si>
    <t>2082804</t>
  </si>
  <si>
    <t>拥军优属</t>
  </si>
  <si>
    <t>2082850</t>
  </si>
  <si>
    <t>2082899</t>
  </si>
  <si>
    <t>其他退役军人事务管理支出</t>
  </si>
  <si>
    <t>20899</t>
  </si>
  <si>
    <t>　　其他社会保障和就业支出</t>
  </si>
  <si>
    <t>2089901</t>
  </si>
  <si>
    <t>其他社会保障和就业支出</t>
  </si>
  <si>
    <t>210</t>
  </si>
  <si>
    <t>　卫生健康支出</t>
  </si>
  <si>
    <t>21001</t>
  </si>
  <si>
    <t>　　卫生健康管理事务</t>
  </si>
  <si>
    <t>2100101</t>
  </si>
  <si>
    <t>2100199</t>
  </si>
  <si>
    <t>其他卫生健康管理事务支出</t>
  </si>
  <si>
    <t>21003</t>
  </si>
  <si>
    <t>　　基层医疗卫生机构</t>
  </si>
  <si>
    <t>2100302</t>
  </si>
  <si>
    <t>乡镇卫生院</t>
  </si>
  <si>
    <t>21004</t>
  </si>
  <si>
    <t>　　公共卫生</t>
  </si>
  <si>
    <t>2100401</t>
  </si>
  <si>
    <t>疾病预防控制机构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</si>
  <si>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</si>
  <si>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</si>
  <si>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</si>
  <si>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</si>
  <si>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</si>
  <si>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</si>
  <si>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2100499</t>
  </si>
  <si>
    <t>其他公共卫生支出</t>
  </si>
  <si>
    <t>21007</t>
  </si>
  <si>
    <t>　　计划生育事务</t>
  </si>
  <si>
    <t>2100716</t>
  </si>
  <si>
    <t>计划生育机构</t>
  </si>
  <si>
    <t>2100717</t>
  </si>
  <si>
    <t>计划生育服务</t>
  </si>
  <si>
    <t>其他计划生育事务支出</t>
  </si>
  <si>
    <t>21011</t>
  </si>
  <si>
    <t>　　行政事业单位医疗</t>
  </si>
  <si>
    <t>2101101</t>
  </si>
  <si>
    <t>行政单位医疗</t>
  </si>
  <si>
    <t>2101102</t>
  </si>
  <si>
    <t>事业单位医疗</t>
  </si>
  <si>
    <t>21012</t>
  </si>
  <si>
    <t>　　财政对基本医疗保险基金的补助</t>
  </si>
  <si>
    <t>2101202</t>
  </si>
  <si>
    <t>财政对城乡居民基本医疗保险基金的补助</t>
  </si>
  <si>
    <t>21013</t>
  </si>
  <si>
    <t>　　医疗救助</t>
  </si>
  <si>
    <t>2101301</t>
  </si>
  <si>
    <t>城乡医疗救助</t>
  </si>
  <si>
    <t>21015</t>
  </si>
  <si>
    <t>　　医疗保障管理事务</t>
  </si>
  <si>
    <t>2101501</t>
  </si>
  <si>
    <t>2101505</t>
  </si>
  <si>
    <t>医疗保障政策管理</t>
  </si>
  <si>
    <t>2101506</t>
  </si>
  <si>
    <t>医疗保障经办事务</t>
  </si>
  <si>
    <t>2101550</t>
  </si>
  <si>
    <t>21099</t>
  </si>
  <si>
    <t>　　其他卫生健康支出</t>
  </si>
  <si>
    <t>2109901</t>
  </si>
  <si>
    <t>其他卫生健康支出</t>
  </si>
  <si>
    <t>211</t>
  </si>
  <si>
    <t>　节能环保支出</t>
  </si>
  <si>
    <t>21101</t>
  </si>
  <si>
    <t>　　环境保护管理事务</t>
  </si>
  <si>
    <t>2110101</t>
  </si>
  <si>
    <t>其他环境保护管理事务支出</t>
  </si>
  <si>
    <t xml:space="preserve">    污染防治</t>
  </si>
  <si>
    <t>水体</t>
  </si>
  <si>
    <t>21199</t>
  </si>
  <si>
    <t>　　其他节能环保支出</t>
  </si>
  <si>
    <t>2119901</t>
  </si>
  <si>
    <t>其他节能环保支出</t>
  </si>
  <si>
    <t>212</t>
  </si>
  <si>
    <t>　城乡社区支出</t>
  </si>
  <si>
    <t>21201</t>
  </si>
  <si>
    <t>　　城乡社区管理事务</t>
  </si>
  <si>
    <t>2120101</t>
  </si>
  <si>
    <t>2120102</t>
  </si>
  <si>
    <t>2120104</t>
  </si>
  <si>
    <t>城管执法</t>
  </si>
  <si>
    <t>2120106</t>
  </si>
  <si>
    <t>工程建设管理</t>
  </si>
  <si>
    <t>2120109</t>
  </si>
  <si>
    <t>住宅建设与房地产市场监管</t>
  </si>
  <si>
    <t>2120199</t>
  </si>
  <si>
    <t>其他城乡社区管理事务支出</t>
  </si>
  <si>
    <t xml:space="preserve">    城乡社区规划与管理</t>
  </si>
  <si>
    <t>城乡社区规划与管理</t>
  </si>
  <si>
    <t>21203</t>
  </si>
  <si>
    <t>　　城乡社区公共设施</t>
  </si>
  <si>
    <t>小城镇基础设施建设</t>
  </si>
  <si>
    <t>2120399</t>
  </si>
  <si>
    <t>其他城乡社区公共设施支出</t>
  </si>
  <si>
    <t>21205</t>
  </si>
  <si>
    <t>　　城乡社区环境卫生</t>
  </si>
  <si>
    <t>2120501</t>
  </si>
  <si>
    <t>城乡社区环境卫生</t>
  </si>
  <si>
    <t>21299</t>
  </si>
  <si>
    <t>　　其他城乡社区支出</t>
  </si>
  <si>
    <t>2129901</t>
  </si>
  <si>
    <t>其他城乡社区支出</t>
  </si>
  <si>
    <t>213</t>
  </si>
  <si>
    <t>　农林水支出</t>
  </si>
  <si>
    <t>21301</t>
  </si>
  <si>
    <t>　　农业农村</t>
  </si>
  <si>
    <t>2130101</t>
  </si>
  <si>
    <t>2130102</t>
  </si>
  <si>
    <t>2130104</t>
  </si>
  <si>
    <t>2130105</t>
  </si>
  <si>
    <t>农垦运行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</si>
  <si>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</si>
  <si>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</si>
  <si>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</si>
  <si>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</si>
  <si>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</si>
  <si>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</si>
  <si>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2130122</t>
  </si>
  <si>
    <t>农业生产发展</t>
  </si>
  <si>
    <t>2130125</t>
  </si>
  <si>
    <t>农产品加工与促销</t>
  </si>
  <si>
    <t>2130126</t>
  </si>
  <si>
    <t>农村社会事业</t>
  </si>
  <si>
    <t>2130153</t>
  </si>
  <si>
    <t>农田建设</t>
  </si>
  <si>
    <t>2130199</t>
  </si>
  <si>
    <t>其他农业农村支出</t>
  </si>
  <si>
    <t>21302</t>
  </si>
  <si>
    <t>　　林业和草原</t>
  </si>
  <si>
    <t>2130204</t>
  </si>
  <si>
    <t>事业机构</t>
  </si>
  <si>
    <t>2130234</t>
  </si>
  <si>
    <t>林业草原防灾减灾</t>
  </si>
  <si>
    <t>21303</t>
  </si>
  <si>
    <t>　　水利</t>
  </si>
  <si>
    <t>2130301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</si>
  <si>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</si>
  <si>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</si>
  <si>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</si>
  <si>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</si>
  <si>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</si>
  <si>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</si>
  <si>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2130309</t>
  </si>
  <si>
    <t>水利执法监督</t>
  </si>
  <si>
    <t>2130311</t>
  </si>
  <si>
    <t>水资源节约管理与保护</t>
  </si>
  <si>
    <t>2130314</t>
  </si>
  <si>
    <t>防汛</t>
  </si>
  <si>
    <t>2130336</t>
  </si>
  <si>
    <t>南水北调工程建设</t>
  </si>
  <si>
    <t>21305</t>
  </si>
  <si>
    <t>　　扶贫</t>
  </si>
  <si>
    <t>2130502</t>
  </si>
  <si>
    <t>2130507</t>
  </si>
  <si>
    <t>扶贫贷款奖补和贴息</t>
  </si>
  <si>
    <t>2130599</t>
  </si>
  <si>
    <t>其他扶贫支出</t>
  </si>
  <si>
    <t>21307</t>
  </si>
  <si>
    <t>　　农村综合改革</t>
  </si>
  <si>
    <t>2130705</t>
  </si>
  <si>
    <t>对村民委员会和村党支部的补助</t>
  </si>
  <si>
    <t>2130799</t>
  </si>
  <si>
    <t>其他农村综合改革支出</t>
  </si>
  <si>
    <t>21308</t>
  </si>
  <si>
    <t>　　普惠金融发展支出</t>
  </si>
  <si>
    <t>2130803</t>
  </si>
  <si>
    <t>农业保险保费补贴</t>
  </si>
  <si>
    <t>2130899</t>
  </si>
  <si>
    <t>其他普惠金融发展支出</t>
  </si>
  <si>
    <t>21399</t>
  </si>
  <si>
    <t>　　其他农林水支出</t>
  </si>
  <si>
    <t>2139999</t>
  </si>
  <si>
    <t>其他农林水支出</t>
  </si>
  <si>
    <t>214</t>
  </si>
  <si>
    <t>　交通运输支出</t>
  </si>
  <si>
    <t>21401</t>
  </si>
  <si>
    <t>　　公路水路运输</t>
  </si>
  <si>
    <t>2140101</t>
  </si>
  <si>
    <t>2140104</t>
  </si>
  <si>
    <t>公路建设</t>
  </si>
  <si>
    <t>2140110</t>
  </si>
  <si>
    <t>公路和运输安全</t>
  </si>
  <si>
    <t>2140199</t>
  </si>
  <si>
    <t>其他公路水路运输支出</t>
  </si>
  <si>
    <t>215</t>
  </si>
  <si>
    <t>　资源勘探工业信息等支出</t>
  </si>
  <si>
    <t>21502</t>
  </si>
  <si>
    <t>　　制造业</t>
  </si>
  <si>
    <t>2150201</t>
  </si>
  <si>
    <t>21505</t>
  </si>
  <si>
    <t>　　工业和信息产业监管</t>
  </si>
  <si>
    <t>2150501</t>
  </si>
  <si>
    <t>2150502</t>
  </si>
  <si>
    <t xml:space="preserve">    支持中小企业发展和管理支出</t>
  </si>
  <si>
    <t>中小企业发展专项</t>
  </si>
  <si>
    <t>216</t>
  </si>
  <si>
    <t>　商业服务业等支出</t>
  </si>
  <si>
    <t>21699</t>
  </si>
  <si>
    <t>　　其他商业服务业等支出</t>
  </si>
  <si>
    <t>2169999</t>
  </si>
  <si>
    <t>其他商业服务业等支出</t>
  </si>
  <si>
    <t>217</t>
  </si>
  <si>
    <t>　金融支出</t>
  </si>
  <si>
    <t>21703</t>
  </si>
  <si>
    <t>　　金融发展支出</t>
  </si>
  <si>
    <t>2170399</t>
  </si>
  <si>
    <t>其他金融发展支出</t>
  </si>
  <si>
    <t>21799</t>
  </si>
  <si>
    <t>　　其他金融支出</t>
  </si>
  <si>
    <t>2179901</t>
  </si>
  <si>
    <t>其他金融支出</t>
  </si>
  <si>
    <t>220</t>
  </si>
  <si>
    <t>　自然资源海洋气象等支出</t>
  </si>
  <si>
    <t>22001</t>
  </si>
  <si>
    <t>　　自然资源事务</t>
  </si>
  <si>
    <t>2200101</t>
  </si>
  <si>
    <t>2200102</t>
  </si>
  <si>
    <t>2200104</t>
  </si>
  <si>
    <t>自然资源规划及管理</t>
  </si>
  <si>
    <t>2200108</t>
  </si>
  <si>
    <t>自然资源行业业务管理</t>
  </si>
  <si>
    <t>22005</t>
  </si>
  <si>
    <t>　　气象事务</t>
  </si>
  <si>
    <t>2200501</t>
  </si>
  <si>
    <t>221</t>
  </si>
  <si>
    <t>　住房保障支出</t>
  </si>
  <si>
    <t>22101</t>
  </si>
  <si>
    <t>　　保障性安居工程支出</t>
  </si>
  <si>
    <t>2210103</t>
  </si>
  <si>
    <t>棚户区改造</t>
  </si>
  <si>
    <t>22102</t>
  </si>
  <si>
    <t>　　住房改革支出</t>
  </si>
  <si>
    <t>2210201</t>
  </si>
  <si>
    <t>住房公积金</t>
  </si>
  <si>
    <t>2210202</t>
  </si>
  <si>
    <t>提租补贴</t>
  </si>
  <si>
    <t>2210203</t>
  </si>
  <si>
    <t>购房补贴</t>
  </si>
  <si>
    <t>224</t>
  </si>
  <si>
    <t>　灾害防治及应急管理支出</t>
  </si>
  <si>
    <t>22401</t>
  </si>
  <si>
    <t>　　应急管理事务</t>
  </si>
  <si>
    <t>2240101</t>
  </si>
  <si>
    <t>2240106</t>
  </si>
  <si>
    <t>安全监督</t>
  </si>
  <si>
    <t>2240109</t>
  </si>
  <si>
    <t>应急管理</t>
  </si>
  <si>
    <t>2240150</t>
  </si>
  <si>
    <t>2240199</t>
  </si>
  <si>
    <t>其他应急管理支出</t>
  </si>
  <si>
    <t>22402</t>
  </si>
  <si>
    <t>　　消防事务</t>
  </si>
  <si>
    <t>2240204</t>
  </si>
  <si>
    <t>消防应急救援</t>
  </si>
  <si>
    <t>2240299</t>
  </si>
  <si>
    <t>其他消防事务支出</t>
  </si>
  <si>
    <t>22406</t>
  </si>
  <si>
    <t>　　自然灾害防治</t>
  </si>
  <si>
    <t>2240699</t>
  </si>
  <si>
    <t>其他自然灾害防治支出</t>
  </si>
  <si>
    <t xml:space="preserve">  预备费</t>
  </si>
  <si>
    <t xml:space="preserve">  债务付息支出</t>
  </si>
  <si>
    <t xml:space="preserve">    地方政府一般债务付息支出</t>
  </si>
  <si>
    <t>地方政府一般债券付息支出</t>
  </si>
  <si>
    <t xml:space="preserve">  债务发行费用支出</t>
  </si>
  <si>
    <t>地方政府一般债务发行费用支出</t>
  </si>
  <si>
    <t>表二十九：</t>
  </si>
  <si>
    <t>（按功能科目分类）</t>
  </si>
  <si>
    <t>区直</t>
  </si>
  <si>
    <t>政府代编</t>
  </si>
  <si>
    <t>（按政府经济科目分类  不含上年结转和上级专项）</t>
  </si>
  <si>
    <t>区本级支出合计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</si>
  <si>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</si>
  <si>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</si>
  <si>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</si>
  <si>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</si>
  <si>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</si>
  <si>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</si>
  <si>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</si>
  <si>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</si>
  <si>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</si>
  <si>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</si>
  <si>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</si>
  <si>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</si>
  <si>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</si>
  <si>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</si>
  <si>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</si>
  <si>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</si>
  <si>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</si>
  <si>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</si>
  <si>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</si>
  <si>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</si>
  <si>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</si>
  <si>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</si>
  <si>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公务接待费</t>
  </si>
  <si>
    <t>50207</t>
  </si>
  <si>
    <t>因公出国（境）费用</t>
  </si>
  <si>
    <t>50208</t>
  </si>
  <si>
    <t>公务用车运行维护费</t>
  </si>
  <si>
    <t>50209</t>
  </si>
  <si>
    <t>维修（护）费</t>
  </si>
  <si>
    <t>50299</t>
  </si>
  <si>
    <t>其他商品和服务支出</t>
  </si>
  <si>
    <t>503</t>
  </si>
  <si>
    <t>机关资本性支出（一）</t>
  </si>
  <si>
    <t>50301</t>
  </si>
  <si>
    <t>房屋建筑物购建</t>
  </si>
  <si>
    <t>50302</t>
  </si>
  <si>
    <t>基础设施建设</t>
  </si>
  <si>
    <t>50303</t>
  </si>
  <si>
    <t>公务用车购置</t>
  </si>
  <si>
    <t>50305</t>
  </si>
  <si>
    <t>土地征迁补偿和安置支出</t>
  </si>
  <si>
    <t>50306</t>
  </si>
  <si>
    <t>设备购置</t>
  </si>
  <si>
    <t>50307</t>
  </si>
  <si>
    <t>大型修缮</t>
  </si>
  <si>
    <t>50399</t>
  </si>
  <si>
    <t>其他资本性支出</t>
  </si>
  <si>
    <t>504</t>
  </si>
  <si>
    <t>机关资本性支出（二）</t>
  </si>
  <si>
    <t>50401</t>
  </si>
  <si>
    <t>房屋建筑物构建</t>
  </si>
  <si>
    <t>50402</t>
  </si>
  <si>
    <t>50404</t>
  </si>
  <si>
    <t>50499</t>
  </si>
  <si>
    <t>505</t>
  </si>
  <si>
    <t>对事业单位经常性补助</t>
  </si>
  <si>
    <t>50501</t>
  </si>
  <si>
    <t>工资福利支出</t>
  </si>
  <si>
    <t>50502</t>
  </si>
  <si>
    <t>商品和服务支出</t>
  </si>
  <si>
    <t>506</t>
  </si>
  <si>
    <t>对事业单位资本性补助</t>
  </si>
  <si>
    <t>50601</t>
  </si>
  <si>
    <t>资本性支出（一）</t>
  </si>
  <si>
    <t>507</t>
  </si>
  <si>
    <t>对企业补助</t>
  </si>
  <si>
    <t>50701</t>
  </si>
  <si>
    <t>费用补贴</t>
  </si>
  <si>
    <t>50799</t>
  </si>
  <si>
    <t>其他对企业补助</t>
  </si>
  <si>
    <t>509</t>
  </si>
  <si>
    <t>对个人和家庭的补助</t>
  </si>
  <si>
    <t>50901</t>
  </si>
  <si>
    <t>社会福利和救助</t>
  </si>
  <si>
    <t>50902</t>
  </si>
  <si>
    <t>助学金</t>
  </si>
  <si>
    <t>个人农业生产补贴</t>
  </si>
  <si>
    <t>50905</t>
  </si>
  <si>
    <t>离退休费</t>
  </si>
  <si>
    <t>50999</t>
  </si>
  <si>
    <t>其他对个人和家庭补助</t>
  </si>
  <si>
    <t>510</t>
  </si>
  <si>
    <t>对社会保障基金补助</t>
  </si>
  <si>
    <t>51002</t>
  </si>
  <si>
    <t>对社会保险基金补助</t>
  </si>
  <si>
    <t>511</t>
  </si>
  <si>
    <t>债务利息及费用支出</t>
  </si>
  <si>
    <t>51101</t>
  </si>
  <si>
    <t>国内债务付息</t>
  </si>
  <si>
    <t>51103</t>
  </si>
  <si>
    <t>国内债务发行费用</t>
  </si>
  <si>
    <t>599</t>
  </si>
  <si>
    <t>59907</t>
  </si>
  <si>
    <t>国家赔偿费用支出</t>
  </si>
  <si>
    <t>59908</t>
  </si>
  <si>
    <t>对民间非营利组织和群众性自治组织补贴</t>
  </si>
  <si>
    <t>59999</t>
  </si>
  <si>
    <t>2022年街道一般公共预算基本支出表</t>
  </si>
  <si>
    <t>（按政府经济科目分类）</t>
  </si>
  <si>
    <t>系统修改前</t>
  </si>
  <si>
    <t>区本级基本支出合计</t>
  </si>
  <si>
    <t>一、机关工资福利支出</t>
  </si>
  <si>
    <t>二、机关商品和服务支出</t>
  </si>
  <si>
    <t>三、机关资本性支出（一）</t>
  </si>
  <si>
    <t>四、对事业单位经常性补助</t>
  </si>
  <si>
    <t>五、对事业单位资本性补助</t>
  </si>
  <si>
    <t>六、对个人和家庭的补助</t>
  </si>
  <si>
    <t>50903</t>
  </si>
  <si>
    <t>七、其他支出</t>
  </si>
  <si>
    <t>表三十：</t>
  </si>
  <si>
    <t>2022年区直一般公共预算“三公”经费、会议费、
培训费、机关运行经费预算表</t>
  </si>
  <si>
    <t>支出项目</t>
  </si>
  <si>
    <t>2021年预算数</t>
  </si>
  <si>
    <t>一、“三公”经费支出合计</t>
  </si>
  <si>
    <t>1.因公出国（境）费</t>
  </si>
  <si>
    <t>2.公务用车购置及运行维护费</t>
  </si>
  <si>
    <t xml:space="preserve">   公务用车购置</t>
  </si>
  <si>
    <t xml:space="preserve">   公务用车运行维护费</t>
  </si>
  <si>
    <t>3.公务接待费</t>
  </si>
  <si>
    <t>二、会议费</t>
  </si>
  <si>
    <t>三、培训费</t>
  </si>
  <si>
    <t>四、机关运行经费</t>
  </si>
</sst>
</file>

<file path=xl/styles.xml><?xml version="1.0" encoding="utf-8"?>
<styleSheet xmlns="http://schemas.openxmlformats.org/spreadsheetml/2006/main">
  <numFmts count="9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_ "/>
    <numFmt numFmtId="41" formatCode="_ * #,##0_ ;_ * \-#,##0_ ;_ * &quot;-&quot;_ ;_ @_ "/>
    <numFmt numFmtId="178" formatCode="#,##0.0_ "/>
    <numFmt numFmtId="179" formatCode="0_ "/>
    <numFmt numFmtId="180" formatCode="#,##0.00_ "/>
  </numFmts>
  <fonts count="4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楷体"/>
      <charset val="134"/>
    </font>
    <font>
      <sz val="14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方正黑体_GBK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  <scheme val="major"/>
    </font>
    <font>
      <sz val="11"/>
      <name val="黑体"/>
      <charset val="134"/>
    </font>
    <font>
      <sz val="18"/>
      <name val="黑体"/>
      <charset val="134"/>
    </font>
    <font>
      <sz val="14"/>
      <name val="楷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/>
    <xf numFmtId="0" fontId="0" fillId="7" borderId="7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11" applyNumberFormat="0" applyFill="0" applyAlignment="0" applyProtection="0">
      <alignment vertical="center"/>
    </xf>
    <xf numFmtId="0" fontId="38" fillId="0" borderId="0">
      <alignment vertical="center"/>
    </xf>
    <xf numFmtId="0" fontId="40" fillId="0" borderId="1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41" fillId="3" borderId="9" applyNumberFormat="0" applyAlignment="0" applyProtection="0">
      <alignment vertical="center"/>
    </xf>
    <xf numFmtId="0" fontId="42" fillId="31" borderId="13" applyNumberFormat="0" applyAlignment="0" applyProtection="0">
      <alignment vertical="center"/>
    </xf>
    <xf numFmtId="0" fontId="38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2" fillId="0" borderId="0"/>
    <xf numFmtId="0" fontId="44" fillId="0" borderId="0"/>
    <xf numFmtId="0" fontId="26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45" fillId="0" borderId="0"/>
    <xf numFmtId="0" fontId="22" fillId="0" borderId="0"/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5" fillId="0" borderId="2" xfId="0" applyNumberFormat="1" applyFont="1" applyFill="1" applyBorder="1" applyAlignment="1" applyProtection="1">
      <alignment horizontal="left" vertical="center" indent="2"/>
    </xf>
    <xf numFmtId="0" fontId="5" fillId="0" borderId="4" xfId="0" applyNumberFormat="1" applyFont="1" applyFill="1" applyBorder="1" applyAlignment="1" applyProtection="1">
      <alignment horizontal="left" vertical="center" indent="2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4" fillId="0" borderId="3" xfId="0" applyNumberFormat="1" applyFont="1" applyFill="1" applyBorder="1" applyAlignment="1" applyProtection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4" fillId="0" borderId="5" xfId="0" applyNumberFormat="1" applyFont="1" applyFill="1" applyBorder="1" applyAlignment="1" applyProtection="1">
      <alignment vertical="center"/>
    </xf>
    <xf numFmtId="0" fontId="12" fillId="0" borderId="2" xfId="0" applyFont="1" applyBorder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indent="1"/>
    </xf>
    <xf numFmtId="177" fontId="5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vertical="center"/>
    </xf>
    <xf numFmtId="177" fontId="4" fillId="0" borderId="4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178" fontId="5" fillId="0" borderId="3" xfId="0" applyNumberFormat="1" applyFont="1" applyFill="1" applyBorder="1" applyAlignment="1" applyProtection="1">
      <alignment vertical="center"/>
    </xf>
    <xf numFmtId="0" fontId="2" fillId="0" borderId="5" xfId="0" applyFont="1" applyBorder="1">
      <alignment vertical="center"/>
    </xf>
    <xf numFmtId="0" fontId="0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179" fontId="2" fillId="0" borderId="3" xfId="0" applyNumberFormat="1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79" fontId="0" fillId="0" borderId="3" xfId="0" applyNumberFormat="1" applyFont="1" applyBorder="1">
      <alignment vertical="center"/>
    </xf>
    <xf numFmtId="0" fontId="0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9" fillId="0" borderId="2" xfId="51" applyNumberFormat="1" applyFont="1" applyFill="1" applyBorder="1" applyAlignment="1" applyProtection="1">
      <alignment horizontal="center" vertical="center"/>
    </xf>
    <xf numFmtId="0" fontId="19" fillId="0" borderId="5" xfId="51" applyNumberFormat="1" applyFont="1" applyFill="1" applyBorder="1" applyAlignment="1" applyProtection="1">
      <alignment horizontal="center" vertical="center"/>
    </xf>
    <xf numFmtId="0" fontId="19" fillId="0" borderId="3" xfId="5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9" fillId="0" borderId="4" xfId="51" applyNumberFormat="1" applyFont="1" applyFill="1" applyBorder="1" applyAlignment="1" applyProtection="1">
      <alignment horizontal="center" vertical="center"/>
    </xf>
    <xf numFmtId="0" fontId="19" fillId="0" borderId="3" xfId="5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0" fillId="0" borderId="5" xfId="51" applyNumberFormat="1" applyFont="1" applyFill="1" applyBorder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21" fillId="0" borderId="2" xfId="51" applyNumberFormat="1" applyFont="1" applyFill="1" applyBorder="1" applyAlignment="1" applyProtection="1">
      <alignment vertical="center"/>
    </xf>
    <xf numFmtId="0" fontId="21" fillId="0" borderId="5" xfId="51" applyNumberFormat="1" applyFont="1" applyFill="1" applyBorder="1" applyAlignment="1" applyProtection="1">
      <alignment vertical="center"/>
    </xf>
    <xf numFmtId="0" fontId="21" fillId="0" borderId="3" xfId="51" applyNumberFormat="1" applyFont="1" applyFill="1" applyBorder="1" applyAlignment="1" applyProtection="1">
      <alignment vertical="center"/>
    </xf>
    <xf numFmtId="0" fontId="22" fillId="0" borderId="5" xfId="51" applyNumberFormat="1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21" fillId="0" borderId="2" xfId="51" applyNumberFormat="1" applyFont="1" applyFill="1" applyBorder="1" applyAlignment="1" applyProtection="1">
      <alignment horizontal="left" vertical="center"/>
    </xf>
    <xf numFmtId="0" fontId="15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9" fontId="19" fillId="0" borderId="3" xfId="51" applyNumberFormat="1" applyFont="1" applyFill="1" applyBorder="1" applyAlignment="1" applyProtection="1">
      <alignment vertical="center"/>
    </xf>
    <xf numFmtId="179" fontId="21" fillId="0" borderId="3" xfId="51" applyNumberFormat="1" applyFont="1" applyFill="1" applyBorder="1" applyAlignment="1" applyProtection="1">
      <alignment vertical="center"/>
    </xf>
    <xf numFmtId="0" fontId="3" fillId="0" borderId="0" xfId="0" applyFont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2" borderId="5" xfId="0" applyFill="1" applyBorder="1">
      <alignment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right" vertical="center"/>
    </xf>
    <xf numFmtId="180" fontId="5" fillId="0" borderId="3" xfId="0" applyNumberFormat="1" applyFont="1" applyFill="1" applyBorder="1" applyAlignment="1" applyProtection="1">
      <alignment horizontal="righ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2_行财社保科项目支出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_2001预算" xfId="52"/>
    <cellStyle name="40% - 强调文字颜色 6" xfId="53" builtinId="51"/>
    <cellStyle name="60% - 强调文字颜色 6" xfId="54" builtinId="52"/>
    <cellStyle name="常规 10 2 2 2 2" xfId="55"/>
    <cellStyle name="常规 17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9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C4" sqref="C4:C26"/>
    </sheetView>
  </sheetViews>
  <sheetFormatPr defaultColWidth="9" defaultRowHeight="13.5" outlineLevelCol="3"/>
  <cols>
    <col min="1" max="1" width="13.25" customWidth="1"/>
    <col min="2" max="2" width="43.25" customWidth="1"/>
    <col min="3" max="3" width="24.25" customWidth="1"/>
    <col min="4" max="4" width="4.25" customWidth="1"/>
    <col min="5" max="5" width="3.75" customWidth="1"/>
  </cols>
  <sheetData>
    <row r="1" s="113" customFormat="1" ht="27" customHeight="1" spans="2:3">
      <c r="B1" s="114" t="s">
        <v>0</v>
      </c>
      <c r="C1" s="114"/>
    </row>
    <row r="2" ht="17.25" customHeight="1" spans="2:3">
      <c r="B2" s="115"/>
      <c r="C2" s="116" t="s">
        <v>1</v>
      </c>
    </row>
    <row r="3" s="2" customFormat="1" ht="30" customHeight="1" spans="1:3">
      <c r="A3" s="32" t="s">
        <v>2</v>
      </c>
      <c r="B3" s="27" t="s">
        <v>3</v>
      </c>
      <c r="C3" s="10" t="s">
        <v>4</v>
      </c>
    </row>
    <row r="4" ht="19.5" customHeight="1" spans="1:3">
      <c r="A4" s="38">
        <v>201</v>
      </c>
      <c r="B4" s="117" t="s">
        <v>5</v>
      </c>
      <c r="C4" s="128">
        <v>1009</v>
      </c>
    </row>
    <row r="5" ht="19.5" customHeight="1" spans="1:3">
      <c r="A5" s="38">
        <v>203</v>
      </c>
      <c r="B5" s="117" t="s">
        <v>6</v>
      </c>
      <c r="C5" s="128"/>
    </row>
    <row r="6" ht="19.5" customHeight="1" spans="1:3">
      <c r="A6" s="38">
        <v>204</v>
      </c>
      <c r="B6" s="117" t="s">
        <v>7</v>
      </c>
      <c r="C6" s="128">
        <v>70</v>
      </c>
    </row>
    <row r="7" ht="19.5" customHeight="1" spans="1:3">
      <c r="A7" s="38">
        <v>205</v>
      </c>
      <c r="B7" s="117" t="s">
        <v>8</v>
      </c>
      <c r="C7" s="128"/>
    </row>
    <row r="8" ht="21.95" customHeight="1" spans="1:3">
      <c r="A8" s="38">
        <v>206</v>
      </c>
      <c r="B8" s="117" t="s">
        <v>9</v>
      </c>
      <c r="C8" s="128"/>
    </row>
    <row r="9" ht="19.5" customHeight="1" spans="1:3">
      <c r="A9" s="38">
        <v>207</v>
      </c>
      <c r="B9" s="117" t="s">
        <v>10</v>
      </c>
      <c r="C9" s="128">
        <v>14</v>
      </c>
    </row>
    <row r="10" ht="19.5" customHeight="1" spans="1:3">
      <c r="A10" s="38">
        <v>208</v>
      </c>
      <c r="B10" s="117" t="s">
        <v>11</v>
      </c>
      <c r="C10" s="128"/>
    </row>
    <row r="11" ht="19.5" customHeight="1" spans="1:3">
      <c r="A11" s="38">
        <v>210</v>
      </c>
      <c r="B11" s="117" t="s">
        <v>12</v>
      </c>
      <c r="C11" s="128"/>
    </row>
    <row r="12" ht="19.5" customHeight="1" spans="1:3">
      <c r="A12" s="38">
        <v>211</v>
      </c>
      <c r="B12" s="117" t="s">
        <v>13</v>
      </c>
      <c r="C12" s="128"/>
    </row>
    <row r="13" ht="19.5" customHeight="1" spans="1:3">
      <c r="A13" s="38">
        <v>212</v>
      </c>
      <c r="B13" s="117" t="s">
        <v>14</v>
      </c>
      <c r="C13" s="128">
        <v>368</v>
      </c>
    </row>
    <row r="14" ht="19.5" customHeight="1" spans="1:3">
      <c r="A14" s="38">
        <v>213</v>
      </c>
      <c r="B14" s="117" t="s">
        <v>15</v>
      </c>
      <c r="C14" s="128">
        <v>30</v>
      </c>
    </row>
    <row r="15" ht="19.5" customHeight="1" spans="1:3">
      <c r="A15" s="38">
        <v>214</v>
      </c>
      <c r="B15" s="117" t="s">
        <v>16</v>
      </c>
      <c r="C15" s="128"/>
    </row>
    <row r="16" ht="19.5" customHeight="1" spans="1:3">
      <c r="A16" s="38">
        <v>215</v>
      </c>
      <c r="B16" s="117" t="s">
        <v>17</v>
      </c>
      <c r="C16" s="128"/>
    </row>
    <row r="17" ht="19.5" customHeight="1" spans="1:3">
      <c r="A17" s="38">
        <v>216</v>
      </c>
      <c r="B17" s="117" t="s">
        <v>18</v>
      </c>
      <c r="C17" s="128"/>
    </row>
    <row r="18" ht="19.5" customHeight="1" spans="1:3">
      <c r="A18" s="38">
        <v>217</v>
      </c>
      <c r="B18" s="117" t="s">
        <v>19</v>
      </c>
      <c r="C18" s="128"/>
    </row>
    <row r="19" ht="19.5" customHeight="1" spans="1:3">
      <c r="A19" s="38">
        <v>220</v>
      </c>
      <c r="B19" s="117" t="s">
        <v>20</v>
      </c>
      <c r="C19" s="128"/>
    </row>
    <row r="20" ht="19.5" customHeight="1" spans="1:3">
      <c r="A20" s="38">
        <v>221</v>
      </c>
      <c r="B20" s="117" t="s">
        <v>21</v>
      </c>
      <c r="C20" s="128"/>
    </row>
    <row r="21" ht="18.75" customHeight="1" spans="1:3">
      <c r="A21" s="38">
        <v>222</v>
      </c>
      <c r="B21" s="117" t="s">
        <v>22</v>
      </c>
      <c r="C21" s="128"/>
    </row>
    <row r="22" ht="18.75" customHeight="1" spans="1:3">
      <c r="A22" s="38">
        <v>224</v>
      </c>
      <c r="B22" s="117" t="s">
        <v>23</v>
      </c>
      <c r="C22" s="128"/>
    </row>
    <row r="23" ht="18.75" customHeight="1" spans="1:3">
      <c r="A23" s="38">
        <v>227</v>
      </c>
      <c r="B23" s="117" t="s">
        <v>24</v>
      </c>
      <c r="C23" s="128"/>
    </row>
    <row r="24" ht="18.75" customHeight="1" spans="1:3">
      <c r="A24" s="38">
        <v>229</v>
      </c>
      <c r="B24" s="117" t="s">
        <v>25</v>
      </c>
      <c r="C24" s="128"/>
    </row>
    <row r="25" ht="18.75" customHeight="1" spans="1:3">
      <c r="A25" s="38">
        <v>232</v>
      </c>
      <c r="B25" s="117" t="s">
        <v>26</v>
      </c>
      <c r="C25" s="128">
        <v>9</v>
      </c>
    </row>
    <row r="26" ht="18.75" customHeight="1" spans="1:3">
      <c r="A26" s="38">
        <v>233</v>
      </c>
      <c r="B26" s="117" t="s">
        <v>27</v>
      </c>
      <c r="C26" s="128"/>
    </row>
    <row r="27" ht="18.75" customHeight="1" spans="1:4">
      <c r="A27" s="9" t="s">
        <v>28</v>
      </c>
      <c r="B27" s="27"/>
      <c r="C27" s="122">
        <f>SUM(C4:C26)</f>
        <v>1500</v>
      </c>
      <c r="D27" s="16"/>
    </row>
  </sheetData>
  <mergeCells count="2">
    <mergeCell ref="B1:C1"/>
    <mergeCell ref="A27:B27"/>
  </mergeCells>
  <pageMargins left="0.747916666666667" right="0.590277777777778" top="0.747916666666667" bottom="0.196527777777778" header="0.118055555555556" footer="0.118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E18" sqref="E18"/>
    </sheetView>
  </sheetViews>
  <sheetFormatPr defaultColWidth="9" defaultRowHeight="13.5"/>
  <cols>
    <col min="1" max="1" width="13.25" customWidth="1"/>
    <col min="2" max="2" width="57.125" customWidth="1"/>
    <col min="3" max="3" width="27.125" customWidth="1"/>
    <col min="4" max="4" width="9" customWidth="1"/>
    <col min="5" max="5" width="5.25" customWidth="1"/>
    <col min="6" max="6" width="17.75" customWidth="1"/>
    <col min="7" max="7" width="10.625" customWidth="1"/>
    <col min="8" max="8" width="11.75" customWidth="1"/>
    <col min="9" max="9" width="11.625" customWidth="1"/>
    <col min="10" max="10" width="13.125" customWidth="1"/>
    <col min="11" max="11" width="9.375" customWidth="1"/>
    <col min="12" max="12" width="17.75" style="84" customWidth="1"/>
    <col min="13" max="13" width="11.375" customWidth="1"/>
  </cols>
  <sheetData>
    <row r="1" s="1" customFormat="1" ht="19.5" customHeight="1" spans="1:12">
      <c r="A1" s="62" t="s">
        <v>29</v>
      </c>
      <c r="B1" s="62"/>
      <c r="L1" s="123"/>
    </row>
    <row r="2" s="113" customFormat="1" ht="27" customHeight="1" spans="2:12">
      <c r="B2" s="114" t="s">
        <v>30</v>
      </c>
      <c r="C2" s="114"/>
      <c r="F2" s="1"/>
      <c r="G2" s="1"/>
      <c r="H2" s="1"/>
      <c r="L2" s="124"/>
    </row>
    <row r="3" ht="17.25" customHeight="1" spans="2:3">
      <c r="B3" s="115"/>
      <c r="C3" s="116" t="s">
        <v>1</v>
      </c>
    </row>
    <row r="4" s="2" customFormat="1" ht="30" customHeight="1" spans="1:13">
      <c r="A4" s="29" t="s">
        <v>2</v>
      </c>
      <c r="B4" s="27" t="s">
        <v>3</v>
      </c>
      <c r="C4" s="10" t="s">
        <v>31</v>
      </c>
      <c r="F4" s="29" t="s">
        <v>32</v>
      </c>
      <c r="G4" s="29" t="s">
        <v>33</v>
      </c>
      <c r="H4" s="29" t="s">
        <v>34</v>
      </c>
      <c r="I4" s="29" t="s">
        <v>35</v>
      </c>
      <c r="L4" s="125"/>
      <c r="M4" s="126"/>
    </row>
    <row r="5" ht="19.5" customHeight="1" spans="1:12">
      <c r="A5" s="39">
        <v>201</v>
      </c>
      <c r="B5" s="117" t="s">
        <v>5</v>
      </c>
      <c r="C5" s="118">
        <v>36478.84</v>
      </c>
      <c r="F5" s="119">
        <f>31993.29-500</f>
        <v>31493.29</v>
      </c>
      <c r="G5" s="120">
        <v>1632.19</v>
      </c>
      <c r="H5" s="119">
        <v>3353.36</v>
      </c>
      <c r="I5" s="119">
        <f>SUM(F5:H5)</f>
        <v>36478.84</v>
      </c>
      <c r="L5" s="127"/>
    </row>
    <row r="6" ht="19.5" customHeight="1" spans="1:12">
      <c r="A6" s="39">
        <v>203</v>
      </c>
      <c r="B6" s="117" t="s">
        <v>6</v>
      </c>
      <c r="C6" s="118">
        <v>440.69</v>
      </c>
      <c r="F6" s="119">
        <v>433.39</v>
      </c>
      <c r="G6" s="120"/>
      <c r="H6" s="119">
        <v>7.3</v>
      </c>
      <c r="I6" s="119">
        <f t="shared" ref="I5:I29" si="0">SUM(F6:H6)</f>
        <v>440.69</v>
      </c>
      <c r="L6" s="127"/>
    </row>
    <row r="7" ht="19.5" customHeight="1" spans="1:12">
      <c r="A7" s="39">
        <v>204</v>
      </c>
      <c r="B7" s="117" t="s">
        <v>7</v>
      </c>
      <c r="C7" s="118">
        <v>18375.53</v>
      </c>
      <c r="F7" s="119">
        <v>17235.23</v>
      </c>
      <c r="G7" s="120">
        <v>260</v>
      </c>
      <c r="H7" s="119">
        <v>880.3</v>
      </c>
      <c r="I7" s="119">
        <f t="shared" si="0"/>
        <v>18375.53</v>
      </c>
      <c r="L7" s="127"/>
    </row>
    <row r="8" ht="19.5" customHeight="1" spans="1:12">
      <c r="A8" s="39">
        <v>205</v>
      </c>
      <c r="B8" s="117" t="s">
        <v>8</v>
      </c>
      <c r="C8" s="118">
        <v>89763.33</v>
      </c>
      <c r="F8" s="119">
        <f>89263.33+500</f>
        <v>89763.33</v>
      </c>
      <c r="G8" s="120"/>
      <c r="H8" s="119">
        <v>0</v>
      </c>
      <c r="I8" s="119">
        <f t="shared" si="0"/>
        <v>89763.33</v>
      </c>
      <c r="L8" s="127"/>
    </row>
    <row r="9" ht="21.95" customHeight="1" spans="1:12">
      <c r="A9" s="39">
        <v>206</v>
      </c>
      <c r="B9" s="117" t="s">
        <v>9</v>
      </c>
      <c r="C9" s="118">
        <v>8629.81</v>
      </c>
      <c r="F9" s="119">
        <v>3379.81</v>
      </c>
      <c r="G9" s="120">
        <v>5250</v>
      </c>
      <c r="H9" s="119">
        <v>0</v>
      </c>
      <c r="I9" s="119">
        <f t="shared" si="0"/>
        <v>8629.81</v>
      </c>
      <c r="L9" s="127"/>
    </row>
    <row r="10" ht="19.5" customHeight="1" spans="1:12">
      <c r="A10" s="39">
        <v>207</v>
      </c>
      <c r="B10" s="117" t="s">
        <v>10</v>
      </c>
      <c r="C10" s="118">
        <v>2856.87</v>
      </c>
      <c r="F10" s="119">
        <v>2856.87</v>
      </c>
      <c r="G10" s="120"/>
      <c r="H10" s="119">
        <v>0</v>
      </c>
      <c r="I10" s="119">
        <f t="shared" si="0"/>
        <v>2856.87</v>
      </c>
      <c r="L10" s="127"/>
    </row>
    <row r="11" ht="19.5" customHeight="1" spans="1:12">
      <c r="A11" s="39">
        <v>208</v>
      </c>
      <c r="B11" s="117" t="s">
        <v>11</v>
      </c>
      <c r="C11" s="118">
        <v>59986.05</v>
      </c>
      <c r="F11" s="119">
        <v>59193.16</v>
      </c>
      <c r="G11" s="120">
        <v>170.99</v>
      </c>
      <c r="H11" s="119">
        <v>621.9</v>
      </c>
      <c r="I11" s="119">
        <f t="shared" si="0"/>
        <v>59986.05</v>
      </c>
      <c r="L11" s="127"/>
    </row>
    <row r="12" ht="19.5" customHeight="1" spans="1:12">
      <c r="A12" s="39">
        <v>210</v>
      </c>
      <c r="B12" s="117" t="s">
        <v>12</v>
      </c>
      <c r="C12" s="118">
        <v>32487.98</v>
      </c>
      <c r="F12" s="121">
        <f>32280.94-20</f>
        <v>32260.94</v>
      </c>
      <c r="G12" s="120">
        <v>44.49</v>
      </c>
      <c r="H12" s="119">
        <v>182.55</v>
      </c>
      <c r="I12" s="119">
        <f t="shared" si="0"/>
        <v>32487.98</v>
      </c>
      <c r="L12" s="127"/>
    </row>
    <row r="13" ht="19.5" customHeight="1" spans="1:12">
      <c r="A13" s="39">
        <v>211</v>
      </c>
      <c r="B13" s="117" t="s">
        <v>13</v>
      </c>
      <c r="C13" s="118">
        <v>984</v>
      </c>
      <c r="F13" s="119">
        <v>570</v>
      </c>
      <c r="G13" s="120">
        <v>414</v>
      </c>
      <c r="H13" s="119">
        <v>0</v>
      </c>
      <c r="I13" s="119">
        <f t="shared" si="0"/>
        <v>984</v>
      </c>
      <c r="L13" s="127"/>
    </row>
    <row r="14" ht="19.5" customHeight="1" spans="1:12">
      <c r="A14" s="39">
        <v>212</v>
      </c>
      <c r="B14" s="117" t="s">
        <v>14</v>
      </c>
      <c r="C14" s="118">
        <v>21892.5</v>
      </c>
      <c r="F14" s="119">
        <v>9884.22</v>
      </c>
      <c r="G14" s="120">
        <v>7047.69</v>
      </c>
      <c r="H14" s="119">
        <v>4960.59</v>
      </c>
      <c r="I14" s="119">
        <f t="shared" si="0"/>
        <v>21892.5</v>
      </c>
      <c r="L14" s="127"/>
    </row>
    <row r="15" ht="19.5" customHeight="1" spans="1:12">
      <c r="A15" s="39">
        <v>213</v>
      </c>
      <c r="B15" s="117" t="s">
        <v>15</v>
      </c>
      <c r="C15" s="118">
        <v>23032.29</v>
      </c>
      <c r="F15" s="119">
        <v>23032.29</v>
      </c>
      <c r="G15" s="120"/>
      <c r="H15" s="119">
        <v>0</v>
      </c>
      <c r="I15" s="119">
        <f t="shared" si="0"/>
        <v>23032.29</v>
      </c>
      <c r="L15" s="127"/>
    </row>
    <row r="16" ht="19.5" customHeight="1" spans="1:12">
      <c r="A16" s="39">
        <v>214</v>
      </c>
      <c r="B16" s="117" t="s">
        <v>16</v>
      </c>
      <c r="C16" s="118">
        <v>4497.83</v>
      </c>
      <c r="F16" s="119">
        <v>4497.83</v>
      </c>
      <c r="G16" s="120"/>
      <c r="H16" s="119">
        <v>0</v>
      </c>
      <c r="I16" s="119">
        <f t="shared" si="0"/>
        <v>4497.83</v>
      </c>
      <c r="L16" s="127"/>
    </row>
    <row r="17" ht="19.5" customHeight="1" spans="1:12">
      <c r="A17" s="39">
        <v>215</v>
      </c>
      <c r="B17" s="117" t="s">
        <v>36</v>
      </c>
      <c r="C17" s="118">
        <v>9645.09</v>
      </c>
      <c r="F17" s="119">
        <v>4995.09</v>
      </c>
      <c r="G17" s="120">
        <v>4650</v>
      </c>
      <c r="H17" s="119">
        <v>0</v>
      </c>
      <c r="I17" s="119">
        <f t="shared" si="0"/>
        <v>9645.09</v>
      </c>
      <c r="L17" s="127"/>
    </row>
    <row r="18" ht="19.5" customHeight="1" spans="1:12">
      <c r="A18" s="39">
        <v>216</v>
      </c>
      <c r="B18" s="117" t="s">
        <v>18</v>
      </c>
      <c r="C18" s="118">
        <v>523</v>
      </c>
      <c r="F18" s="119">
        <v>523</v>
      </c>
      <c r="G18" s="120"/>
      <c r="H18" s="119">
        <v>0</v>
      </c>
      <c r="I18" s="119">
        <f t="shared" si="0"/>
        <v>523</v>
      </c>
      <c r="L18" s="127"/>
    </row>
    <row r="19" ht="19.5" customHeight="1" spans="1:12">
      <c r="A19" s="39">
        <v>217</v>
      </c>
      <c r="B19" s="117" t="s">
        <v>19</v>
      </c>
      <c r="C19" s="118">
        <v>158</v>
      </c>
      <c r="F19" s="119">
        <v>158</v>
      </c>
      <c r="G19" s="120"/>
      <c r="H19" s="119">
        <v>0</v>
      </c>
      <c r="I19" s="119">
        <f t="shared" si="0"/>
        <v>158</v>
      </c>
      <c r="L19" s="127"/>
    </row>
    <row r="20" ht="19.5" customHeight="1" spans="1:12">
      <c r="A20" s="39">
        <v>220</v>
      </c>
      <c r="B20" s="117" t="s">
        <v>20</v>
      </c>
      <c r="C20" s="118">
        <v>168</v>
      </c>
      <c r="F20" s="119">
        <v>168</v>
      </c>
      <c r="G20" s="120"/>
      <c r="H20" s="119">
        <v>0</v>
      </c>
      <c r="I20" s="119">
        <f t="shared" si="0"/>
        <v>168</v>
      </c>
      <c r="L20" s="127"/>
    </row>
    <row r="21" ht="19.5" customHeight="1" spans="1:12">
      <c r="A21" s="39">
        <v>221</v>
      </c>
      <c r="B21" s="117" t="s">
        <v>21</v>
      </c>
      <c r="C21" s="118">
        <v>33630.37</v>
      </c>
      <c r="F21" s="119">
        <v>32578.28</v>
      </c>
      <c r="G21" s="120">
        <v>86.14</v>
      </c>
      <c r="H21" s="119">
        <v>965.95</v>
      </c>
      <c r="I21" s="119">
        <f t="shared" si="0"/>
        <v>33630.37</v>
      </c>
      <c r="L21" s="127"/>
    </row>
    <row r="22" ht="18.75" customHeight="1" spans="1:12">
      <c r="A22" s="39">
        <v>222</v>
      </c>
      <c r="B22" s="117" t="s">
        <v>22</v>
      </c>
      <c r="C22" s="118">
        <v>0</v>
      </c>
      <c r="F22" s="119">
        <v>0</v>
      </c>
      <c r="G22" s="120"/>
      <c r="H22" s="119">
        <v>0</v>
      </c>
      <c r="I22" s="119">
        <f t="shared" si="0"/>
        <v>0</v>
      </c>
      <c r="L22" s="127"/>
    </row>
    <row r="23" ht="18.75" customHeight="1" spans="1:12">
      <c r="A23" s="39">
        <v>224</v>
      </c>
      <c r="B23" s="117" t="s">
        <v>23</v>
      </c>
      <c r="C23" s="118">
        <v>2199.97</v>
      </c>
      <c r="F23" s="119">
        <v>2199.97</v>
      </c>
      <c r="G23" s="120"/>
      <c r="H23" s="119">
        <v>0</v>
      </c>
      <c r="I23" s="119">
        <f t="shared" si="0"/>
        <v>2199.97</v>
      </c>
      <c r="L23" s="127"/>
    </row>
    <row r="24" ht="18.75" customHeight="1" spans="1:12">
      <c r="A24" s="39">
        <v>227</v>
      </c>
      <c r="B24" s="117" t="s">
        <v>24</v>
      </c>
      <c r="C24" s="118">
        <v>8000</v>
      </c>
      <c r="F24" s="119">
        <v>8000</v>
      </c>
      <c r="G24" s="120"/>
      <c r="H24" s="119">
        <v>0</v>
      </c>
      <c r="I24" s="119">
        <f t="shared" si="0"/>
        <v>8000</v>
      </c>
      <c r="L24" s="127"/>
    </row>
    <row r="25" ht="18.75" customHeight="1" spans="1:12">
      <c r="A25" s="39">
        <v>229</v>
      </c>
      <c r="B25" s="117" t="s">
        <v>25</v>
      </c>
      <c r="C25" s="118">
        <v>0</v>
      </c>
      <c r="F25" s="119"/>
      <c r="G25" s="120"/>
      <c r="H25" s="119">
        <v>0</v>
      </c>
      <c r="I25" s="119">
        <f t="shared" si="0"/>
        <v>0</v>
      </c>
      <c r="L25" s="127"/>
    </row>
    <row r="26" ht="18.75" customHeight="1" spans="1:12">
      <c r="A26" s="39">
        <v>232</v>
      </c>
      <c r="B26" s="117" t="s">
        <v>26</v>
      </c>
      <c r="C26" s="118">
        <v>8784.71</v>
      </c>
      <c r="F26" s="119">
        <v>7720</v>
      </c>
      <c r="G26" s="120">
        <v>1063</v>
      </c>
      <c r="H26" s="119">
        <v>1.71</v>
      </c>
      <c r="I26" s="119">
        <f t="shared" si="0"/>
        <v>8784.71</v>
      </c>
      <c r="L26" s="127"/>
    </row>
    <row r="27" ht="18.75" customHeight="1" spans="1:12">
      <c r="A27" s="39">
        <v>233</v>
      </c>
      <c r="B27" s="117" t="s">
        <v>27</v>
      </c>
      <c r="C27" s="118">
        <v>30</v>
      </c>
      <c r="F27" s="119">
        <v>30</v>
      </c>
      <c r="G27" s="120"/>
      <c r="H27" s="119">
        <v>0</v>
      </c>
      <c r="I27" s="119">
        <f t="shared" si="0"/>
        <v>30</v>
      </c>
      <c r="L27" s="127"/>
    </row>
    <row r="28" ht="18.75" customHeight="1" spans="1:12">
      <c r="A28" s="27" t="s">
        <v>28</v>
      </c>
      <c r="B28" s="27"/>
      <c r="C28" s="122">
        <f>SUM(C5:C27)</f>
        <v>362564.86</v>
      </c>
      <c r="D28" s="16"/>
      <c r="F28" s="119">
        <f>SUM(F5:F27)</f>
        <v>330972.7</v>
      </c>
      <c r="G28" s="120">
        <f>SUM(G5:G27)</f>
        <v>20618.5</v>
      </c>
      <c r="H28" s="119">
        <f>SUM(H5:H27)</f>
        <v>10973.66</v>
      </c>
      <c r="I28" s="119">
        <f t="shared" si="0"/>
        <v>362564.86</v>
      </c>
      <c r="L28" s="127"/>
    </row>
    <row r="29" spans="12:12">
      <c r="L29" s="127"/>
    </row>
    <row r="30" spans="12:12">
      <c r="L30" s="127"/>
    </row>
    <row r="31" spans="12:12">
      <c r="L31" s="127"/>
    </row>
    <row r="32" spans="12:12">
      <c r="L32" s="127"/>
    </row>
    <row r="33" spans="12:12">
      <c r="L33" s="127"/>
    </row>
  </sheetData>
  <mergeCells count="2">
    <mergeCell ref="B2:C2"/>
    <mergeCell ref="A28:B28"/>
  </mergeCells>
  <pageMargins left="0.354166666666667" right="0.511805555555556" top="0.196527777777778" bottom="0.196527777777778" header="0.118055555555556" footer="0.118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37"/>
  <sheetViews>
    <sheetView topLeftCell="A414" workbookViewId="0">
      <selection activeCell="B434" sqref="B434"/>
    </sheetView>
  </sheetViews>
  <sheetFormatPr defaultColWidth="9" defaultRowHeight="13.5" outlineLevelCol="2"/>
  <cols>
    <col min="1" max="1" width="13" style="69" customWidth="1"/>
    <col min="2" max="2" width="47.25" style="69" customWidth="1"/>
    <col min="3" max="3" width="21.875" style="66" customWidth="1"/>
    <col min="4" max="16369" width="9" style="69"/>
    <col min="16373" max="16384" width="9" style="69"/>
  </cols>
  <sheetData>
    <row r="1" s="62" customFormat="1" ht="30" customHeight="1" spans="1:3">
      <c r="A1" s="22" t="s">
        <v>0</v>
      </c>
      <c r="B1" s="22"/>
      <c r="C1" s="75"/>
    </row>
    <row r="2" s="62" customFormat="1" ht="21" customHeight="1" spans="1:3">
      <c r="A2" s="80" t="s">
        <v>37</v>
      </c>
      <c r="B2" s="80"/>
      <c r="C2" s="80"/>
    </row>
    <row r="3" ht="23.25" customHeight="1" spans="2:3">
      <c r="B3" s="84" t="s">
        <v>1</v>
      </c>
      <c r="C3" s="85"/>
    </row>
    <row r="4" s="2" customFormat="1" ht="20.25" customHeight="1" spans="1:3">
      <c r="A4" s="86" t="s">
        <v>38</v>
      </c>
      <c r="B4" s="87" t="s">
        <v>39</v>
      </c>
      <c r="C4" s="88" t="s">
        <v>4</v>
      </c>
    </row>
    <row r="5" s="65" customFormat="1" ht="20.25" customHeight="1" spans="1:3">
      <c r="A5" s="92" t="s">
        <v>40</v>
      </c>
      <c r="B5" s="86"/>
      <c r="C5" s="111">
        <f>C6+C118+C123+C156+C174+C189+C219+C290+C320+C328+C345+C383+C389+C397+C400+C405+C413+C420+C432+C433+C436</f>
        <v>1500</v>
      </c>
    </row>
    <row r="6" ht="20.25" customHeight="1" spans="1:3">
      <c r="A6" s="98" t="s">
        <v>41</v>
      </c>
      <c r="B6" s="99" t="s">
        <v>42</v>
      </c>
      <c r="C6" s="112">
        <f>C7+C13+C20+C29+C34+C39+C47+C51+C58+C63+C68+C70+C76+C79+C84+C88+C93+C97+C101+C105+C107+C116+C73</f>
        <v>1009</v>
      </c>
    </row>
    <row r="7" s="66" customFormat="1" ht="20.25" customHeight="1" spans="1:3">
      <c r="A7" s="98" t="s">
        <v>43</v>
      </c>
      <c r="B7" s="99" t="s">
        <v>44</v>
      </c>
      <c r="C7" s="112">
        <f>SUM(C8:C9)</f>
        <v>7</v>
      </c>
    </row>
    <row r="8" ht="20.25" customHeight="1" spans="1:3">
      <c r="A8" s="98" t="s">
        <v>45</v>
      </c>
      <c r="B8" s="99" t="s">
        <v>46</v>
      </c>
      <c r="C8" s="112">
        <v>2</v>
      </c>
    </row>
    <row r="9" ht="20.25" customHeight="1" spans="1:3">
      <c r="A9" s="98" t="s">
        <v>47</v>
      </c>
      <c r="B9" s="99" t="s">
        <v>48</v>
      </c>
      <c r="C9" s="112">
        <v>5</v>
      </c>
    </row>
    <row r="10" ht="20.25" customHeight="1" spans="1:3">
      <c r="A10" s="98" t="s">
        <v>49</v>
      </c>
      <c r="B10" s="99" t="s">
        <v>50</v>
      </c>
      <c r="C10" s="112"/>
    </row>
    <row r="11" ht="20.25" customHeight="1" spans="1:3">
      <c r="A11" s="98" t="s">
        <v>51</v>
      </c>
      <c r="B11" s="99" t="s">
        <v>52</v>
      </c>
      <c r="C11" s="112"/>
    </row>
    <row r="12" ht="20.25" customHeight="1" spans="1:3">
      <c r="A12" s="98" t="s">
        <v>53</v>
      </c>
      <c r="B12" s="99" t="s">
        <v>54</v>
      </c>
      <c r="C12" s="112"/>
    </row>
    <row r="13" s="66" customFormat="1" ht="20.25" customHeight="1" spans="1:3">
      <c r="A13" s="98" t="s">
        <v>55</v>
      </c>
      <c r="B13" s="99" t="s">
        <v>56</v>
      </c>
      <c r="C13" s="112">
        <f>SUM(C14:C19)</f>
        <v>0</v>
      </c>
    </row>
    <row r="14" ht="20.25" customHeight="1" spans="1:3">
      <c r="A14" s="98" t="s">
        <v>57</v>
      </c>
      <c r="B14" s="99" t="s">
        <v>46</v>
      </c>
      <c r="C14" s="112"/>
    </row>
    <row r="15" ht="20.25" customHeight="1" spans="1:3">
      <c r="A15" s="98" t="s">
        <v>58</v>
      </c>
      <c r="B15" s="99" t="s">
        <v>59</v>
      </c>
      <c r="C15" s="112"/>
    </row>
    <row r="16" ht="20.25" customHeight="1" spans="1:3">
      <c r="A16" s="98" t="s">
        <v>60</v>
      </c>
      <c r="B16" s="99" t="s">
        <v>61</v>
      </c>
      <c r="C16" s="112"/>
    </row>
    <row r="17" ht="20.25" customHeight="1" spans="1:3">
      <c r="A17" s="98" t="s">
        <v>62</v>
      </c>
      <c r="B17" s="99" t="s">
        <v>63</v>
      </c>
      <c r="C17" s="112"/>
    </row>
    <row r="18" ht="20.25" customHeight="1" spans="1:3">
      <c r="A18" s="98" t="s">
        <v>64</v>
      </c>
      <c r="B18" s="99" t="s">
        <v>65</v>
      </c>
      <c r="C18" s="112"/>
    </row>
    <row r="19" ht="20.25" customHeight="1" spans="1:3">
      <c r="A19" s="98" t="s">
        <v>66</v>
      </c>
      <c r="B19" s="99" t="s">
        <v>67</v>
      </c>
      <c r="C19" s="112"/>
    </row>
    <row r="20" ht="20.25" customHeight="1" spans="1:3">
      <c r="A20" s="98" t="s">
        <v>68</v>
      </c>
      <c r="B20" s="99" t="s">
        <v>69</v>
      </c>
      <c r="C20" s="112">
        <f>SUM(C21:C28)</f>
        <v>922</v>
      </c>
    </row>
    <row r="21" ht="20.25" customHeight="1" spans="1:3">
      <c r="A21" s="98" t="s">
        <v>70</v>
      </c>
      <c r="B21" s="99" t="s">
        <v>46</v>
      </c>
      <c r="C21" s="112">
        <v>902</v>
      </c>
    </row>
    <row r="22" ht="20.25" customHeight="1" spans="1:3">
      <c r="A22" s="98" t="s">
        <v>71</v>
      </c>
      <c r="B22" s="99" t="s">
        <v>59</v>
      </c>
      <c r="C22" s="112"/>
    </row>
    <row r="23" ht="20.25" customHeight="1" spans="1:3">
      <c r="A23" s="98" t="s">
        <v>72</v>
      </c>
      <c r="B23" s="99" t="s">
        <v>73</v>
      </c>
      <c r="C23" s="112"/>
    </row>
    <row r="24" ht="20.25" customHeight="1" spans="1:3">
      <c r="A24" s="98" t="s">
        <v>74</v>
      </c>
      <c r="B24" s="99" t="s">
        <v>75</v>
      </c>
      <c r="C24" s="112"/>
    </row>
    <row r="25" ht="20.25" customHeight="1" spans="1:3">
      <c r="A25" s="98" t="s">
        <v>76</v>
      </c>
      <c r="B25" s="99" t="s">
        <v>77</v>
      </c>
      <c r="C25" s="112"/>
    </row>
    <row r="26" ht="20.25" customHeight="1" spans="1:3">
      <c r="A26" s="98" t="s">
        <v>78</v>
      </c>
      <c r="B26" s="99" t="s">
        <v>79</v>
      </c>
      <c r="C26" s="112">
        <v>20</v>
      </c>
    </row>
    <row r="27" ht="20.25" customHeight="1" spans="1:3">
      <c r="A27" s="98" t="s">
        <v>80</v>
      </c>
      <c r="B27" s="99" t="s">
        <v>81</v>
      </c>
      <c r="C27" s="112"/>
    </row>
    <row r="28" ht="20.25" customHeight="1" spans="1:3">
      <c r="A28" s="98" t="s">
        <v>82</v>
      </c>
      <c r="B28" s="99" t="s">
        <v>83</v>
      </c>
      <c r="C28" s="112"/>
    </row>
    <row r="29" ht="20.25" customHeight="1" spans="1:3">
      <c r="A29" s="98" t="s">
        <v>84</v>
      </c>
      <c r="B29" s="99" t="s">
        <v>85</v>
      </c>
      <c r="C29" s="112">
        <f>SUM(C30:C33)</f>
        <v>0</v>
      </c>
    </row>
    <row r="30" ht="20.25" customHeight="1" spans="1:3">
      <c r="A30" s="98" t="s">
        <v>86</v>
      </c>
      <c r="B30" s="99" t="s">
        <v>46</v>
      </c>
      <c r="C30" s="112"/>
    </row>
    <row r="31" ht="20.25" customHeight="1" spans="1:3">
      <c r="A31" s="98" t="s">
        <v>87</v>
      </c>
      <c r="B31" s="99" t="s">
        <v>88</v>
      </c>
      <c r="C31" s="112"/>
    </row>
    <row r="32" ht="20.25" customHeight="1" spans="1:3">
      <c r="A32" s="98" t="s">
        <v>89</v>
      </c>
      <c r="B32" s="99" t="s">
        <v>90</v>
      </c>
      <c r="C32" s="112"/>
    </row>
    <row r="33" ht="20.25" customHeight="1" spans="1:3">
      <c r="A33" s="98" t="s">
        <v>91</v>
      </c>
      <c r="B33" s="99" t="s">
        <v>81</v>
      </c>
      <c r="C33" s="112"/>
    </row>
    <row r="34" ht="20.25" customHeight="1" spans="1:3">
      <c r="A34" s="98" t="s">
        <v>92</v>
      </c>
      <c r="B34" s="99" t="s">
        <v>93</v>
      </c>
      <c r="C34" s="112">
        <f>SUM(C35:C38)</f>
        <v>0</v>
      </c>
    </row>
    <row r="35" ht="20.25" customHeight="1" spans="1:3">
      <c r="A35" s="98" t="s">
        <v>94</v>
      </c>
      <c r="B35" s="99" t="s">
        <v>46</v>
      </c>
      <c r="C35" s="112"/>
    </row>
    <row r="36" ht="20.25" customHeight="1" spans="1:3">
      <c r="A36" s="98" t="s">
        <v>95</v>
      </c>
      <c r="B36" s="99" t="s">
        <v>96</v>
      </c>
      <c r="C36" s="112"/>
    </row>
    <row r="37" ht="20.25" customHeight="1" spans="1:3">
      <c r="A37" s="98" t="s">
        <v>97</v>
      </c>
      <c r="B37" s="99" t="s">
        <v>98</v>
      </c>
      <c r="C37" s="112"/>
    </row>
    <row r="38" ht="20.25" customHeight="1" spans="1:3">
      <c r="A38" s="98" t="s">
        <v>99</v>
      </c>
      <c r="B38" s="99" t="s">
        <v>81</v>
      </c>
      <c r="C38" s="112"/>
    </row>
    <row r="39" ht="20.25" customHeight="1" spans="1:3">
      <c r="A39" s="98" t="s">
        <v>100</v>
      </c>
      <c r="B39" s="99" t="s">
        <v>101</v>
      </c>
      <c r="C39" s="112">
        <f>SUM(C40:C46)</f>
        <v>50</v>
      </c>
    </row>
    <row r="40" ht="20.25" customHeight="1" spans="1:3">
      <c r="A40" s="98" t="s">
        <v>102</v>
      </c>
      <c r="B40" s="99" t="s">
        <v>46</v>
      </c>
      <c r="C40" s="112">
        <v>50</v>
      </c>
    </row>
    <row r="41" ht="20.25" customHeight="1" spans="1:3">
      <c r="A41" s="98" t="s">
        <v>103</v>
      </c>
      <c r="B41" s="99" t="s">
        <v>59</v>
      </c>
      <c r="C41" s="112"/>
    </row>
    <row r="42" ht="20.25" customHeight="1" spans="1:3">
      <c r="A42" s="98" t="s">
        <v>104</v>
      </c>
      <c r="B42" s="99" t="s">
        <v>73</v>
      </c>
      <c r="C42" s="112"/>
    </row>
    <row r="43" ht="20.25" customHeight="1" spans="1:3">
      <c r="A43" s="98" t="s">
        <v>105</v>
      </c>
      <c r="B43" s="99" t="s">
        <v>106</v>
      </c>
      <c r="C43" s="112"/>
    </row>
    <row r="44" ht="20.25" customHeight="1" spans="1:3">
      <c r="A44" s="98" t="s">
        <v>107</v>
      </c>
      <c r="B44" s="99" t="s">
        <v>108</v>
      </c>
      <c r="C44" s="112"/>
    </row>
    <row r="45" ht="20.25" customHeight="1" spans="1:3">
      <c r="A45" s="98" t="s">
        <v>109</v>
      </c>
      <c r="B45" s="99" t="s">
        <v>81</v>
      </c>
      <c r="C45" s="112"/>
    </row>
    <row r="46" ht="20.25" customHeight="1" spans="1:3">
      <c r="A46" s="98" t="s">
        <v>110</v>
      </c>
      <c r="B46" s="99" t="s">
        <v>111</v>
      </c>
      <c r="C46" s="112"/>
    </row>
    <row r="47" ht="20.25" customHeight="1" spans="1:3">
      <c r="A47" s="98" t="s">
        <v>112</v>
      </c>
      <c r="B47" s="99" t="s">
        <v>113</v>
      </c>
      <c r="C47" s="112">
        <f>SUM(C48:C50)</f>
        <v>0</v>
      </c>
    </row>
    <row r="48" ht="20.25" customHeight="1" spans="1:3">
      <c r="A48" s="98" t="s">
        <v>114</v>
      </c>
      <c r="B48" s="99" t="s">
        <v>73</v>
      </c>
      <c r="C48" s="112"/>
    </row>
    <row r="49" ht="20.25" customHeight="1" spans="1:3">
      <c r="A49" s="98" t="s">
        <v>115</v>
      </c>
      <c r="B49" s="99" t="s">
        <v>116</v>
      </c>
      <c r="C49" s="112"/>
    </row>
    <row r="50" ht="20.25" customHeight="1" spans="1:3">
      <c r="A50" s="98" t="s">
        <v>117</v>
      </c>
      <c r="B50" s="99" t="s">
        <v>118</v>
      </c>
      <c r="C50" s="112"/>
    </row>
    <row r="51" ht="20.25" customHeight="1" spans="1:3">
      <c r="A51" s="98" t="s">
        <v>119</v>
      </c>
      <c r="B51" s="99" t="s">
        <v>120</v>
      </c>
      <c r="C51" s="112">
        <f>SUM(C52:C57)</f>
        <v>0</v>
      </c>
    </row>
    <row r="52" ht="20.25" customHeight="1" spans="1:3">
      <c r="A52" s="98" t="s">
        <v>121</v>
      </c>
      <c r="B52" s="99" t="s">
        <v>46</v>
      </c>
      <c r="C52" s="112"/>
    </row>
    <row r="53" ht="20.25" customHeight="1" spans="1:3">
      <c r="A53" s="98" t="s">
        <v>122</v>
      </c>
      <c r="B53" s="99" t="s">
        <v>59</v>
      </c>
      <c r="C53" s="112"/>
    </row>
    <row r="54" ht="20.25" customHeight="1" spans="1:3">
      <c r="A54" s="98" t="s">
        <v>123</v>
      </c>
      <c r="B54" s="99" t="s">
        <v>124</v>
      </c>
      <c r="C54" s="112"/>
    </row>
    <row r="55" ht="20.25" customHeight="1" spans="1:3">
      <c r="A55" s="98" t="s">
        <v>125</v>
      </c>
      <c r="B55" s="99" t="s">
        <v>126</v>
      </c>
      <c r="C55" s="112"/>
    </row>
    <row r="56" ht="20.25" customHeight="1" spans="1:3">
      <c r="A56" s="98" t="s">
        <v>127</v>
      </c>
      <c r="B56" s="99" t="s">
        <v>106</v>
      </c>
      <c r="C56" s="112"/>
    </row>
    <row r="57" ht="20.25" customHeight="1" spans="1:3">
      <c r="A57" s="98" t="s">
        <v>128</v>
      </c>
      <c r="B57" s="99" t="s">
        <v>81</v>
      </c>
      <c r="C57" s="112"/>
    </row>
    <row r="58" ht="20.25" customHeight="1" spans="1:3">
      <c r="A58" s="98" t="s">
        <v>129</v>
      </c>
      <c r="B58" s="99" t="s">
        <v>130</v>
      </c>
      <c r="C58" s="112">
        <f>SUM(C59:C62)</f>
        <v>5</v>
      </c>
    </row>
    <row r="59" ht="20.25" customHeight="1" spans="1:3">
      <c r="A59" s="98" t="s">
        <v>131</v>
      </c>
      <c r="B59" s="99" t="s">
        <v>46</v>
      </c>
      <c r="C59" s="112">
        <v>5</v>
      </c>
    </row>
    <row r="60" ht="20.25" customHeight="1" spans="1:3">
      <c r="A60" s="98" t="s">
        <v>132</v>
      </c>
      <c r="B60" s="99" t="s">
        <v>59</v>
      </c>
      <c r="C60" s="112"/>
    </row>
    <row r="61" ht="20.25" customHeight="1" spans="1:3">
      <c r="A61" s="98" t="s">
        <v>133</v>
      </c>
      <c r="B61" s="99" t="s">
        <v>134</v>
      </c>
      <c r="C61" s="112"/>
    </row>
    <row r="62" ht="20.25" customHeight="1" spans="1:3">
      <c r="A62" s="98" t="s">
        <v>135</v>
      </c>
      <c r="B62" s="99" t="s">
        <v>136</v>
      </c>
      <c r="C62" s="112"/>
    </row>
    <row r="63" ht="20.25" customHeight="1" spans="1:3">
      <c r="A63" s="98" t="s">
        <v>137</v>
      </c>
      <c r="B63" s="99" t="s">
        <v>138</v>
      </c>
      <c r="C63" s="112">
        <f>SUM(C64:C67)</f>
        <v>25</v>
      </c>
    </row>
    <row r="64" ht="20.25" customHeight="1" spans="1:3">
      <c r="A64" s="98" t="s">
        <v>139</v>
      </c>
      <c r="B64" s="99" t="s">
        <v>46</v>
      </c>
      <c r="C64" s="112"/>
    </row>
    <row r="65" ht="20.25" customHeight="1" spans="1:3">
      <c r="A65" s="98" t="s">
        <v>140</v>
      </c>
      <c r="B65" s="99" t="s">
        <v>141</v>
      </c>
      <c r="C65" s="112">
        <v>15</v>
      </c>
    </row>
    <row r="66" s="66" customFormat="1" ht="20.25" customHeight="1" spans="1:3">
      <c r="A66" s="98" t="s">
        <v>142</v>
      </c>
      <c r="B66" s="99" t="s">
        <v>81</v>
      </c>
      <c r="C66" s="112">
        <v>10</v>
      </c>
    </row>
    <row r="67" ht="20.25" customHeight="1" spans="1:3">
      <c r="A67" s="98" t="s">
        <v>143</v>
      </c>
      <c r="B67" s="99" t="s">
        <v>144</v>
      </c>
      <c r="C67" s="112"/>
    </row>
    <row r="68" ht="20.25" customHeight="1" spans="1:3">
      <c r="A68" s="98" t="s">
        <v>145</v>
      </c>
      <c r="B68" s="99" t="s">
        <v>146</v>
      </c>
      <c r="C68" s="112">
        <f>SUM(C69)</f>
        <v>0</v>
      </c>
    </row>
    <row r="69" ht="20.25" customHeight="1" spans="1:3">
      <c r="A69" s="98" t="s">
        <v>147</v>
      </c>
      <c r="B69" s="99" t="s">
        <v>148</v>
      </c>
      <c r="C69" s="112"/>
    </row>
    <row r="70" s="67" customFormat="1" ht="20.25" customHeight="1" spans="1:3">
      <c r="A70" s="98" t="s">
        <v>149</v>
      </c>
      <c r="B70" s="99" t="s">
        <v>150</v>
      </c>
      <c r="C70" s="112">
        <f>SUM(C71:C72)</f>
        <v>0</v>
      </c>
    </row>
    <row r="71" s="67" customFormat="1" ht="20.25" customHeight="1" spans="1:3">
      <c r="A71" s="98" t="s">
        <v>151</v>
      </c>
      <c r="B71" s="99" t="s">
        <v>46</v>
      </c>
      <c r="C71" s="112"/>
    </row>
    <row r="72" s="67" customFormat="1" ht="20.25" customHeight="1" spans="1:3">
      <c r="A72" s="98" t="s">
        <v>152</v>
      </c>
      <c r="B72" s="99" t="s">
        <v>153</v>
      </c>
      <c r="C72" s="112"/>
    </row>
    <row r="73" s="67" customFormat="1" ht="20.25" customHeight="1" spans="1:3">
      <c r="A73" s="98" t="s">
        <v>154</v>
      </c>
      <c r="B73" s="99" t="s">
        <v>155</v>
      </c>
      <c r="C73" s="112">
        <f>SUM(C74:C75)</f>
        <v>0</v>
      </c>
    </row>
    <row r="74" s="67" customFormat="1" ht="20.25" customHeight="1" spans="1:3">
      <c r="A74" s="98" t="s">
        <v>156</v>
      </c>
      <c r="B74" s="99" t="s">
        <v>46</v>
      </c>
      <c r="C74" s="112"/>
    </row>
    <row r="75" s="67" customFormat="1" ht="20.25" customHeight="1" spans="1:3">
      <c r="A75" s="98" t="s">
        <v>157</v>
      </c>
      <c r="B75" s="99" t="s">
        <v>158</v>
      </c>
      <c r="C75" s="112"/>
    </row>
    <row r="76" s="67" customFormat="1" ht="20.25" customHeight="1" spans="1:3">
      <c r="A76" s="98" t="s">
        <v>159</v>
      </c>
      <c r="B76" s="99" t="s">
        <v>160</v>
      </c>
      <c r="C76" s="112">
        <f>SUM(C77:C78)</f>
        <v>0</v>
      </c>
    </row>
    <row r="77" s="67" customFormat="1" ht="20.25" customHeight="1" spans="1:3">
      <c r="A77" s="98" t="s">
        <v>161</v>
      </c>
      <c r="B77" s="99" t="s">
        <v>46</v>
      </c>
      <c r="C77" s="112"/>
    </row>
    <row r="78" s="67" customFormat="1" ht="20.25" customHeight="1" spans="1:3">
      <c r="A78" s="98" t="s">
        <v>162</v>
      </c>
      <c r="B78" s="99" t="s">
        <v>65</v>
      </c>
      <c r="C78" s="112"/>
    </row>
    <row r="79" s="67" customFormat="1" ht="20.25" customHeight="1" spans="1:3">
      <c r="A79" s="98" t="s">
        <v>163</v>
      </c>
      <c r="B79" s="99" t="s">
        <v>164</v>
      </c>
      <c r="C79" s="112">
        <f>SUM(C80:C83)</f>
        <v>0</v>
      </c>
    </row>
    <row r="80" s="67" customFormat="1" ht="20.25" customHeight="1" spans="1:3">
      <c r="A80" s="98" t="s">
        <v>165</v>
      </c>
      <c r="B80" s="99" t="s">
        <v>46</v>
      </c>
      <c r="C80" s="112"/>
    </row>
    <row r="81" s="67" customFormat="1" ht="20.25" customHeight="1" spans="1:3">
      <c r="A81" s="98" t="s">
        <v>166</v>
      </c>
      <c r="B81" s="99" t="s">
        <v>167</v>
      </c>
      <c r="C81" s="112"/>
    </row>
    <row r="82" s="67" customFormat="1" ht="20.25" customHeight="1" spans="1:3">
      <c r="A82" s="98" t="s">
        <v>168</v>
      </c>
      <c r="B82" s="99" t="s">
        <v>81</v>
      </c>
      <c r="C82" s="112"/>
    </row>
    <row r="83" s="67" customFormat="1" ht="20.25" customHeight="1" spans="1:3">
      <c r="A83" s="98" t="s">
        <v>169</v>
      </c>
      <c r="B83" s="99" t="s">
        <v>170</v>
      </c>
      <c r="C83" s="112"/>
    </row>
    <row r="84" s="67" customFormat="1" ht="20.25" customHeight="1" spans="1:3">
      <c r="A84" s="98" t="s">
        <v>171</v>
      </c>
      <c r="B84" s="99" t="s">
        <v>172</v>
      </c>
      <c r="C84" s="112">
        <f>SUM(C85:C87)</f>
        <v>0</v>
      </c>
    </row>
    <row r="85" s="67" customFormat="1" ht="20.25" customHeight="1" spans="1:3">
      <c r="A85" s="98" t="s">
        <v>173</v>
      </c>
      <c r="B85" s="99" t="s">
        <v>46</v>
      </c>
      <c r="C85" s="112"/>
    </row>
    <row r="86" s="67" customFormat="1" ht="20.25" customHeight="1" spans="1:3">
      <c r="A86" s="98" t="s">
        <v>174</v>
      </c>
      <c r="B86" s="99" t="s">
        <v>175</v>
      </c>
      <c r="C86" s="112"/>
    </row>
    <row r="87" s="67" customFormat="1" ht="20.25" customHeight="1" spans="1:3">
      <c r="A87" s="98" t="s">
        <v>176</v>
      </c>
      <c r="B87" s="99" t="s">
        <v>81</v>
      </c>
      <c r="C87" s="112"/>
    </row>
    <row r="88" s="67" customFormat="1" ht="20.25" customHeight="1" spans="1:3">
      <c r="A88" s="98" t="s">
        <v>177</v>
      </c>
      <c r="B88" s="99" t="s">
        <v>178</v>
      </c>
      <c r="C88" s="112">
        <f>SUM(C89:C92)</f>
        <v>0</v>
      </c>
    </row>
    <row r="89" s="67" customFormat="1" ht="20.25" customHeight="1" spans="1:3">
      <c r="A89" s="98" t="s">
        <v>179</v>
      </c>
      <c r="B89" s="99" t="s">
        <v>46</v>
      </c>
      <c r="C89" s="112"/>
    </row>
    <row r="90" s="67" customFormat="1" ht="20.25" customHeight="1" spans="1:3">
      <c r="A90" s="98" t="s">
        <v>180</v>
      </c>
      <c r="B90" s="99" t="s">
        <v>59</v>
      </c>
      <c r="C90" s="112"/>
    </row>
    <row r="91" s="67" customFormat="1" ht="20.25" customHeight="1" spans="1:3">
      <c r="A91" s="98" t="s">
        <v>181</v>
      </c>
      <c r="B91" s="99" t="s">
        <v>182</v>
      </c>
      <c r="C91" s="112"/>
    </row>
    <row r="92" s="67" customFormat="1" ht="20.25" customHeight="1" spans="1:3">
      <c r="A92" s="98" t="s">
        <v>183</v>
      </c>
      <c r="B92" s="99" t="s">
        <v>184</v>
      </c>
      <c r="C92" s="112"/>
    </row>
    <row r="93" s="67" customFormat="1" ht="20.25" customHeight="1" spans="1:3">
      <c r="A93" s="98" t="s">
        <v>185</v>
      </c>
      <c r="B93" s="99" t="s">
        <v>186</v>
      </c>
      <c r="C93" s="112">
        <f>SUM(C94:C96)</f>
        <v>0</v>
      </c>
    </row>
    <row r="94" s="67" customFormat="1" ht="20.25" customHeight="1" spans="1:3">
      <c r="A94" s="98" t="s">
        <v>187</v>
      </c>
      <c r="B94" s="99" t="s">
        <v>46</v>
      </c>
      <c r="C94" s="112"/>
    </row>
    <row r="95" s="67" customFormat="1" ht="20.25" customHeight="1" spans="1:3">
      <c r="A95" s="98" t="s">
        <v>188</v>
      </c>
      <c r="B95" s="99" t="s">
        <v>81</v>
      </c>
      <c r="C95" s="112"/>
    </row>
    <row r="96" s="67" customFormat="1" ht="20.25" customHeight="1" spans="1:3">
      <c r="A96" s="98" t="s">
        <v>189</v>
      </c>
      <c r="B96" s="99" t="s">
        <v>190</v>
      </c>
      <c r="C96" s="112"/>
    </row>
    <row r="97" s="67" customFormat="1" ht="20.25" customHeight="1" spans="1:3">
      <c r="A97" s="98" t="s">
        <v>191</v>
      </c>
      <c r="B97" s="99" t="s">
        <v>192</v>
      </c>
      <c r="C97" s="112">
        <f>SUM(C98:C100)</f>
        <v>0</v>
      </c>
    </row>
    <row r="98" s="67" customFormat="1" ht="20.25" customHeight="1" spans="1:3">
      <c r="A98" s="98" t="s">
        <v>193</v>
      </c>
      <c r="B98" s="99" t="s">
        <v>46</v>
      </c>
      <c r="C98" s="112"/>
    </row>
    <row r="99" s="67" customFormat="1" ht="20.25" customHeight="1" spans="1:3">
      <c r="A99" s="98" t="s">
        <v>194</v>
      </c>
      <c r="B99" s="99" t="s">
        <v>195</v>
      </c>
      <c r="C99" s="112"/>
    </row>
    <row r="100" s="67" customFormat="1" ht="20.25" customHeight="1" spans="1:3">
      <c r="A100" s="98" t="s">
        <v>196</v>
      </c>
      <c r="B100" s="99" t="s">
        <v>197</v>
      </c>
      <c r="C100" s="112"/>
    </row>
    <row r="101" s="67" customFormat="1" ht="20.25" customHeight="1" spans="1:3">
      <c r="A101" s="98" t="s">
        <v>198</v>
      </c>
      <c r="B101" s="99" t="s">
        <v>199</v>
      </c>
      <c r="C101" s="112">
        <f>SUM(C102:C104)</f>
        <v>0</v>
      </c>
    </row>
    <row r="102" s="67" customFormat="1" ht="20.25" customHeight="1" spans="1:3">
      <c r="A102" s="98" t="s">
        <v>200</v>
      </c>
      <c r="B102" s="99" t="s">
        <v>46</v>
      </c>
      <c r="C102" s="112"/>
    </row>
    <row r="103" s="67" customFormat="1" ht="20.25" customHeight="1" spans="1:3">
      <c r="A103" s="98" t="s">
        <v>201</v>
      </c>
      <c r="B103" s="99" t="s">
        <v>81</v>
      </c>
      <c r="C103" s="112"/>
    </row>
    <row r="104" s="67" customFormat="1" ht="20.25" customHeight="1" spans="1:3">
      <c r="A104" s="98" t="s">
        <v>202</v>
      </c>
      <c r="B104" s="99" t="s">
        <v>203</v>
      </c>
      <c r="C104" s="112"/>
    </row>
    <row r="105" s="67" customFormat="1" ht="20.25" customHeight="1" spans="1:3">
      <c r="A105" s="98" t="s">
        <v>204</v>
      </c>
      <c r="B105" s="99" t="s">
        <v>205</v>
      </c>
      <c r="C105" s="112">
        <f>C106</f>
        <v>0</v>
      </c>
    </row>
    <row r="106" s="67" customFormat="1" ht="20.25" customHeight="1" spans="1:3">
      <c r="A106" s="98" t="s">
        <v>206</v>
      </c>
      <c r="B106" s="99" t="s">
        <v>207</v>
      </c>
      <c r="C106" s="112"/>
    </row>
    <row r="107" s="67" customFormat="1" ht="20.25" customHeight="1" spans="1:3">
      <c r="A107" s="98" t="s">
        <v>208</v>
      </c>
      <c r="B107" s="99" t="s">
        <v>209</v>
      </c>
      <c r="C107" s="112">
        <f>SUM(C108:C115)</f>
        <v>0</v>
      </c>
    </row>
    <row r="108" s="67" customFormat="1" ht="20.25" customHeight="1" spans="1:3">
      <c r="A108" s="98" t="s">
        <v>210</v>
      </c>
      <c r="B108" s="99" t="s">
        <v>46</v>
      </c>
      <c r="C108" s="112"/>
    </row>
    <row r="109" s="67" customFormat="1" ht="20.25" customHeight="1" spans="1:3">
      <c r="A109" s="98" t="s">
        <v>211</v>
      </c>
      <c r="B109" s="99" t="s">
        <v>212</v>
      </c>
      <c r="C109" s="112"/>
    </row>
    <row r="110" s="67" customFormat="1" ht="20.25" customHeight="1" spans="1:3">
      <c r="A110" s="98" t="s">
        <v>213</v>
      </c>
      <c r="B110" s="99" t="s">
        <v>214</v>
      </c>
      <c r="C110" s="112"/>
    </row>
    <row r="111" s="67" customFormat="1" ht="20.25" customHeight="1" spans="1:3">
      <c r="A111" s="98" t="s">
        <v>215</v>
      </c>
      <c r="B111" s="99" t="s">
        <v>106</v>
      </c>
      <c r="C111" s="112"/>
    </row>
    <row r="112" s="67" customFormat="1" ht="20.25" customHeight="1" spans="1:3">
      <c r="A112" s="98" t="s">
        <v>216</v>
      </c>
      <c r="B112" s="99" t="s">
        <v>217</v>
      </c>
      <c r="C112" s="112"/>
    </row>
    <row r="113" s="67" customFormat="1" ht="20.25" customHeight="1" spans="1:3">
      <c r="A113" s="98" t="s">
        <v>218</v>
      </c>
      <c r="B113" s="99" t="s">
        <v>219</v>
      </c>
      <c r="C113" s="112"/>
    </row>
    <row r="114" s="67" customFormat="1" ht="20.25" customHeight="1" spans="1:3">
      <c r="A114" s="98" t="s">
        <v>220</v>
      </c>
      <c r="B114" s="99" t="s">
        <v>221</v>
      </c>
      <c r="C114" s="112"/>
    </row>
    <row r="115" s="67" customFormat="1" ht="20.25" customHeight="1" spans="1:3">
      <c r="A115" s="98" t="s">
        <v>222</v>
      </c>
      <c r="B115" s="99" t="s">
        <v>223</v>
      </c>
      <c r="C115" s="112"/>
    </row>
    <row r="116" s="67" customFormat="1" ht="20.25" customHeight="1" spans="1:3">
      <c r="A116" s="98" t="s">
        <v>224</v>
      </c>
      <c r="B116" s="99" t="s">
        <v>225</v>
      </c>
      <c r="C116" s="112">
        <f>C117</f>
        <v>0</v>
      </c>
    </row>
    <row r="117" s="67" customFormat="1" ht="20.25" customHeight="1" spans="1:3">
      <c r="A117" s="98" t="s">
        <v>226</v>
      </c>
      <c r="B117" s="99" t="s">
        <v>227</v>
      </c>
      <c r="C117" s="112"/>
    </row>
    <row r="118" s="67" customFormat="1" ht="20.25" customHeight="1" spans="1:3">
      <c r="A118" s="98" t="s">
        <v>228</v>
      </c>
      <c r="B118" s="99" t="s">
        <v>229</v>
      </c>
      <c r="C118" s="112">
        <f>C119</f>
        <v>0</v>
      </c>
    </row>
    <row r="119" s="67" customFormat="1" ht="20.25" customHeight="1" spans="1:3">
      <c r="A119" s="98" t="s">
        <v>230</v>
      </c>
      <c r="B119" s="99" t="s">
        <v>231</v>
      </c>
      <c r="C119" s="112">
        <f>SUM(C120:C122)</f>
        <v>0</v>
      </c>
    </row>
    <row r="120" s="67" customFormat="1" ht="20.25" customHeight="1" spans="1:3">
      <c r="A120" s="98" t="s">
        <v>232</v>
      </c>
      <c r="B120" s="99" t="s">
        <v>233</v>
      </c>
      <c r="C120" s="112"/>
    </row>
    <row r="121" s="67" customFormat="1" ht="20.25" customHeight="1" spans="1:3">
      <c r="A121" s="98" t="s">
        <v>234</v>
      </c>
      <c r="B121" s="99" t="s">
        <v>235</v>
      </c>
      <c r="C121" s="112"/>
    </row>
    <row r="122" s="67" customFormat="1" ht="20.25" customHeight="1" spans="1:3">
      <c r="A122" s="98" t="s">
        <v>236</v>
      </c>
      <c r="B122" s="99" t="s">
        <v>237</v>
      </c>
      <c r="C122" s="112"/>
    </row>
    <row r="123" s="67" customFormat="1" ht="20.25" customHeight="1" spans="1:3">
      <c r="A123" s="98" t="s">
        <v>238</v>
      </c>
      <c r="B123" s="99" t="s">
        <v>239</v>
      </c>
      <c r="C123" s="112">
        <v>70</v>
      </c>
    </row>
    <row r="124" s="67" customFormat="1" ht="20.25" customHeight="1" spans="1:3">
      <c r="A124" s="98" t="s">
        <v>240</v>
      </c>
      <c r="B124" s="99" t="s">
        <v>241</v>
      </c>
      <c r="C124" s="112">
        <f>C125</f>
        <v>0</v>
      </c>
    </row>
    <row r="125" s="67" customFormat="1" ht="20.25" customHeight="1" spans="1:3">
      <c r="A125" s="98" t="s">
        <v>242</v>
      </c>
      <c r="B125" s="99" t="s">
        <v>243</v>
      </c>
      <c r="C125" s="112"/>
    </row>
    <row r="126" s="67" customFormat="1" ht="20.25" customHeight="1" spans="1:3">
      <c r="A126" s="98" t="s">
        <v>244</v>
      </c>
      <c r="B126" s="99" t="s">
        <v>245</v>
      </c>
      <c r="C126" s="112">
        <f>SUM(C127:C131)</f>
        <v>0</v>
      </c>
    </row>
    <row r="127" s="67" customFormat="1" ht="20.25" customHeight="1" spans="1:3">
      <c r="A127" s="98" t="s">
        <v>246</v>
      </c>
      <c r="B127" s="99" t="s">
        <v>46</v>
      </c>
      <c r="C127" s="112"/>
    </row>
    <row r="128" s="67" customFormat="1" ht="20.25" customHeight="1" spans="1:3">
      <c r="A128" s="98" t="s">
        <v>247</v>
      </c>
      <c r="B128" s="99" t="s">
        <v>59</v>
      </c>
      <c r="C128" s="112"/>
    </row>
    <row r="129" s="67" customFormat="1" ht="20.25" customHeight="1" spans="1:3">
      <c r="A129" s="98" t="s">
        <v>248</v>
      </c>
      <c r="B129" s="99" t="s">
        <v>106</v>
      </c>
      <c r="C129" s="112"/>
    </row>
    <row r="130" s="67" customFormat="1" ht="20.25" customHeight="1" spans="1:3">
      <c r="A130" s="98" t="s">
        <v>249</v>
      </c>
      <c r="B130" s="99" t="s">
        <v>250</v>
      </c>
      <c r="C130" s="112"/>
    </row>
    <row r="131" s="67" customFormat="1" ht="20.25" customHeight="1" spans="1:3">
      <c r="A131" s="98" t="s">
        <v>251</v>
      </c>
      <c r="B131" s="99" t="s">
        <v>252</v>
      </c>
      <c r="C131" s="112"/>
    </row>
    <row r="132" s="67" customFormat="1" ht="20.25" customHeight="1" spans="1:3">
      <c r="A132" s="98" t="s">
        <v>253</v>
      </c>
      <c r="B132" s="99" t="s">
        <v>254</v>
      </c>
      <c r="C132" s="112">
        <f>SUM(C133:C134)</f>
        <v>0</v>
      </c>
    </row>
    <row r="133" s="67" customFormat="1" ht="20.25" customHeight="1" spans="1:3">
      <c r="A133" s="98" t="s">
        <v>255</v>
      </c>
      <c r="B133" s="99" t="s">
        <v>256</v>
      </c>
      <c r="C133" s="112"/>
    </row>
    <row r="134" s="67" customFormat="1" ht="20.25" customHeight="1" spans="1:3">
      <c r="A134" s="98" t="s">
        <v>257</v>
      </c>
      <c r="B134" s="99" t="s">
        <v>258</v>
      </c>
      <c r="C134" s="112"/>
    </row>
    <row r="135" s="67" customFormat="1" ht="20.25" customHeight="1" spans="1:3">
      <c r="A135" s="98" t="s">
        <v>259</v>
      </c>
      <c r="B135" s="99" t="s">
        <v>260</v>
      </c>
      <c r="C135" s="112">
        <f>SUM(C136:C138)</f>
        <v>0</v>
      </c>
    </row>
    <row r="136" s="67" customFormat="1" ht="20.25" customHeight="1" spans="1:3">
      <c r="A136" s="98" t="s">
        <v>261</v>
      </c>
      <c r="B136" s="99" t="s">
        <v>46</v>
      </c>
      <c r="C136" s="112"/>
    </row>
    <row r="137" s="67" customFormat="1" ht="20.25" customHeight="1" spans="1:3">
      <c r="A137" s="98" t="s">
        <v>262</v>
      </c>
      <c r="B137" s="99" t="s">
        <v>59</v>
      </c>
      <c r="C137" s="112"/>
    </row>
    <row r="138" s="67" customFormat="1" ht="20.25" customHeight="1" spans="1:3">
      <c r="A138" s="98" t="s">
        <v>263</v>
      </c>
      <c r="B138" s="99" t="s">
        <v>264</v>
      </c>
      <c r="C138" s="112"/>
    </row>
    <row r="139" s="67" customFormat="1" ht="20.25" customHeight="1" spans="1:3">
      <c r="A139" s="98" t="s">
        <v>265</v>
      </c>
      <c r="B139" s="99" t="s">
        <v>266</v>
      </c>
      <c r="C139" s="112">
        <f>SUM(C140:C144)</f>
        <v>0</v>
      </c>
    </row>
    <row r="140" s="67" customFormat="1" ht="20.25" customHeight="1" spans="1:3">
      <c r="A140" s="98" t="s">
        <v>267</v>
      </c>
      <c r="B140" s="99" t="s">
        <v>46</v>
      </c>
      <c r="C140" s="112"/>
    </row>
    <row r="141" s="67" customFormat="1" ht="20.25" customHeight="1" spans="1:3">
      <c r="A141" s="98" t="s">
        <v>268</v>
      </c>
      <c r="B141" s="99" t="s">
        <v>59</v>
      </c>
      <c r="C141" s="112"/>
    </row>
    <row r="142" s="67" customFormat="1" ht="20.25" customHeight="1" spans="1:3">
      <c r="A142" s="98" t="s">
        <v>269</v>
      </c>
      <c r="B142" s="99" t="s">
        <v>270</v>
      </c>
      <c r="C142" s="112"/>
    </row>
    <row r="143" s="67" customFormat="1" ht="20.25" customHeight="1" spans="1:3">
      <c r="A143" s="98" t="s">
        <v>271</v>
      </c>
      <c r="B143" s="99" t="s">
        <v>272</v>
      </c>
      <c r="C143" s="112"/>
    </row>
    <row r="144" s="67" customFormat="1" ht="20.25" customHeight="1" spans="1:3">
      <c r="A144" s="98" t="s">
        <v>273</v>
      </c>
      <c r="B144" s="99" t="s">
        <v>274</v>
      </c>
      <c r="C144" s="112"/>
    </row>
    <row r="145" s="67" customFormat="1" ht="20.25" customHeight="1" spans="1:3">
      <c r="A145" s="98" t="s">
        <v>275</v>
      </c>
      <c r="B145" s="99" t="s">
        <v>276</v>
      </c>
      <c r="C145" s="112">
        <f>SUM(C146:C153)</f>
        <v>0</v>
      </c>
    </row>
    <row r="146" s="67" customFormat="1" ht="20.25" customHeight="1" spans="1:3">
      <c r="A146" s="98" t="s">
        <v>277</v>
      </c>
      <c r="B146" s="99" t="s">
        <v>46</v>
      </c>
      <c r="C146" s="112"/>
    </row>
    <row r="147" s="67" customFormat="1" ht="20.25" customHeight="1" spans="1:3">
      <c r="A147" s="98" t="s">
        <v>278</v>
      </c>
      <c r="B147" s="99" t="s">
        <v>279</v>
      </c>
      <c r="C147" s="112"/>
    </row>
    <row r="148" s="67" customFormat="1" ht="20.25" customHeight="1" spans="1:3">
      <c r="A148" s="98" t="s">
        <v>280</v>
      </c>
      <c r="B148" s="99" t="s">
        <v>281</v>
      </c>
      <c r="C148" s="112"/>
    </row>
    <row r="149" s="67" customFormat="1" ht="20.25" customHeight="1" spans="1:3">
      <c r="A149" s="98" t="s">
        <v>282</v>
      </c>
      <c r="B149" s="99" t="s">
        <v>283</v>
      </c>
      <c r="C149" s="112"/>
    </row>
    <row r="150" s="67" customFormat="1" ht="20.25" customHeight="1" spans="1:3">
      <c r="A150" s="98" t="s">
        <v>284</v>
      </c>
      <c r="B150" s="99" t="s">
        <v>285</v>
      </c>
      <c r="C150" s="112"/>
    </row>
    <row r="151" s="67" customFormat="1" ht="20.25" customHeight="1" spans="1:3">
      <c r="A151" s="98" t="s">
        <v>286</v>
      </c>
      <c r="B151" s="99" t="s">
        <v>287</v>
      </c>
      <c r="C151" s="112"/>
    </row>
    <row r="152" s="67" customFormat="1" ht="20.25" customHeight="1" spans="1:3">
      <c r="A152" s="98" t="s">
        <v>288</v>
      </c>
      <c r="B152" s="99" t="s">
        <v>81</v>
      </c>
      <c r="C152" s="112"/>
    </row>
    <row r="153" s="67" customFormat="1" ht="20.25" customHeight="1" spans="1:3">
      <c r="A153" s="98" t="s">
        <v>289</v>
      </c>
      <c r="B153" s="99" t="s">
        <v>290</v>
      </c>
      <c r="C153" s="112"/>
    </row>
    <row r="154" s="67" customFormat="1" ht="20.25" customHeight="1" spans="1:3">
      <c r="A154" s="98" t="s">
        <v>291</v>
      </c>
      <c r="B154" s="99" t="s">
        <v>292</v>
      </c>
      <c r="C154" s="112">
        <v>70</v>
      </c>
    </row>
    <row r="155" s="67" customFormat="1" ht="20.25" customHeight="1" spans="1:3">
      <c r="A155" s="98" t="s">
        <v>293</v>
      </c>
      <c r="B155" s="99" t="s">
        <v>294</v>
      </c>
      <c r="C155" s="112">
        <v>70</v>
      </c>
    </row>
    <row r="156" s="67" customFormat="1" ht="20.25" customHeight="1" spans="1:3">
      <c r="A156" s="98" t="s">
        <v>295</v>
      </c>
      <c r="B156" s="99" t="s">
        <v>296</v>
      </c>
      <c r="C156" s="112">
        <f>C157+C160+C165+C167+C169+C172</f>
        <v>0</v>
      </c>
    </row>
    <row r="157" s="67" customFormat="1" ht="20.25" customHeight="1" spans="1:3">
      <c r="A157" s="98" t="s">
        <v>297</v>
      </c>
      <c r="B157" s="99" t="s">
        <v>298</v>
      </c>
      <c r="C157" s="112">
        <f>SUM(C158:C159)</f>
        <v>0</v>
      </c>
    </row>
    <row r="158" s="67" customFormat="1" ht="20.25" customHeight="1" spans="1:3">
      <c r="A158" s="98" t="s">
        <v>299</v>
      </c>
      <c r="B158" s="99" t="s">
        <v>46</v>
      </c>
      <c r="C158" s="112"/>
    </row>
    <row r="159" s="67" customFormat="1" ht="20.25" customHeight="1" spans="1:3">
      <c r="A159" s="98" t="s">
        <v>300</v>
      </c>
      <c r="B159" s="99" t="s">
        <v>301</v>
      </c>
      <c r="C159" s="112"/>
    </row>
    <row r="160" s="67" customFormat="1" ht="20.25" customHeight="1" spans="1:3">
      <c r="A160" s="98" t="s">
        <v>302</v>
      </c>
      <c r="B160" s="99" t="s">
        <v>303</v>
      </c>
      <c r="C160" s="112">
        <f>SUM(C161:C164)</f>
        <v>0</v>
      </c>
    </row>
    <row r="161" s="67" customFormat="1" ht="20.25" customHeight="1" spans="1:3">
      <c r="A161" s="98" t="s">
        <v>304</v>
      </c>
      <c r="B161" s="99" t="s">
        <v>305</v>
      </c>
      <c r="C161" s="112"/>
    </row>
    <row r="162" s="67" customFormat="1" ht="20.25" customHeight="1" spans="1:3">
      <c r="A162" s="98" t="s">
        <v>306</v>
      </c>
      <c r="B162" s="99" t="s">
        <v>307</v>
      </c>
      <c r="C162" s="112"/>
    </row>
    <row r="163" s="67" customFormat="1" ht="20.25" customHeight="1" spans="1:3">
      <c r="A163" s="98" t="s">
        <v>308</v>
      </c>
      <c r="B163" s="99" t="s">
        <v>309</v>
      </c>
      <c r="C163" s="112"/>
    </row>
    <row r="164" s="67" customFormat="1" ht="20.25" customHeight="1" spans="1:3">
      <c r="A164" s="98" t="s">
        <v>310</v>
      </c>
      <c r="B164" s="99" t="s">
        <v>311</v>
      </c>
      <c r="C164" s="112"/>
    </row>
    <row r="165" s="67" customFormat="1" ht="20.25" customHeight="1" spans="1:3">
      <c r="A165" s="98" t="s">
        <v>312</v>
      </c>
      <c r="B165" s="99" t="s">
        <v>313</v>
      </c>
      <c r="C165" s="112">
        <f>SUM(C166)</f>
        <v>0</v>
      </c>
    </row>
    <row r="166" s="67" customFormat="1" ht="20.25" customHeight="1" spans="1:3">
      <c r="A166" s="98" t="s">
        <v>314</v>
      </c>
      <c r="B166" s="99" t="s">
        <v>315</v>
      </c>
      <c r="C166" s="112"/>
    </row>
    <row r="167" s="67" customFormat="1" ht="20.25" customHeight="1" spans="1:3">
      <c r="A167" s="98" t="s">
        <v>316</v>
      </c>
      <c r="B167" s="99" t="s">
        <v>317</v>
      </c>
      <c r="C167" s="112">
        <f>C168</f>
        <v>0</v>
      </c>
    </row>
    <row r="168" s="67" customFormat="1" ht="20.25" customHeight="1" spans="1:3">
      <c r="A168" s="98" t="s">
        <v>318</v>
      </c>
      <c r="B168" s="99" t="s">
        <v>319</v>
      </c>
      <c r="C168" s="112"/>
    </row>
    <row r="169" s="67" customFormat="1" ht="20.25" customHeight="1" spans="1:3">
      <c r="A169" s="98" t="s">
        <v>320</v>
      </c>
      <c r="B169" s="99" t="s">
        <v>321</v>
      </c>
      <c r="C169" s="112">
        <f>C170+C171</f>
        <v>0</v>
      </c>
    </row>
    <row r="170" s="67" customFormat="1" ht="20.25" customHeight="1" spans="1:3">
      <c r="A170" s="98" t="s">
        <v>322</v>
      </c>
      <c r="B170" s="99" t="s">
        <v>323</v>
      </c>
      <c r="C170" s="112"/>
    </row>
    <row r="171" s="67" customFormat="1" ht="20.25" customHeight="1" spans="1:3">
      <c r="A171" s="98" t="s">
        <v>324</v>
      </c>
      <c r="B171" s="99" t="s">
        <v>325</v>
      </c>
      <c r="C171" s="112"/>
    </row>
    <row r="172" s="67" customFormat="1" ht="20.25" customHeight="1" spans="1:3">
      <c r="A172" s="98" t="s">
        <v>326</v>
      </c>
      <c r="B172" s="99" t="s">
        <v>327</v>
      </c>
      <c r="C172" s="112">
        <f>C173</f>
        <v>0</v>
      </c>
    </row>
    <row r="173" s="67" customFormat="1" ht="20.25" customHeight="1" spans="1:3">
      <c r="A173" s="98" t="s">
        <v>328</v>
      </c>
      <c r="B173" s="99" t="s">
        <v>329</v>
      </c>
      <c r="C173" s="112"/>
    </row>
    <row r="174" s="67" customFormat="1" ht="20.25" customHeight="1" spans="1:3">
      <c r="A174" s="98" t="s">
        <v>330</v>
      </c>
      <c r="B174" s="99" t="s">
        <v>331</v>
      </c>
      <c r="C174" s="112">
        <f>C175+C180+C182+C184+C178+C187</f>
        <v>0</v>
      </c>
    </row>
    <row r="175" s="67" customFormat="1" ht="20.25" customHeight="1" spans="1:3">
      <c r="A175" s="98" t="s">
        <v>332</v>
      </c>
      <c r="B175" s="99" t="s">
        <v>333</v>
      </c>
      <c r="C175" s="112">
        <f>SUM(C176:C177)</f>
        <v>0</v>
      </c>
    </row>
    <row r="176" s="67" customFormat="1" ht="20.25" customHeight="1" spans="1:3">
      <c r="A176" s="98" t="s">
        <v>334</v>
      </c>
      <c r="B176" s="99" t="s">
        <v>46</v>
      </c>
      <c r="C176" s="112"/>
    </row>
    <row r="177" s="67" customFormat="1" ht="20.25" customHeight="1" spans="1:3">
      <c r="A177" s="98" t="s">
        <v>335</v>
      </c>
      <c r="B177" s="99" t="s">
        <v>336</v>
      </c>
      <c r="C177" s="112"/>
    </row>
    <row r="178" s="67" customFormat="1" ht="20.25" customHeight="1" spans="1:3">
      <c r="A178" s="107">
        <v>20604</v>
      </c>
      <c r="B178" s="99" t="s">
        <v>337</v>
      </c>
      <c r="C178" s="112">
        <f>C179</f>
        <v>0</v>
      </c>
    </row>
    <row r="179" s="67" customFormat="1" ht="20.25" customHeight="1" spans="1:3">
      <c r="A179" s="107">
        <v>2060499</v>
      </c>
      <c r="B179" s="99" t="s">
        <v>338</v>
      </c>
      <c r="C179" s="112"/>
    </row>
    <row r="180" s="68" customFormat="1" ht="20.25" customHeight="1" spans="1:3">
      <c r="A180" s="98" t="s">
        <v>339</v>
      </c>
      <c r="B180" s="99" t="s">
        <v>340</v>
      </c>
      <c r="C180" s="112">
        <f>C181</f>
        <v>0</v>
      </c>
    </row>
    <row r="181" s="68" customFormat="1" ht="20.25" customHeight="1" spans="1:3">
      <c r="A181" s="98" t="s">
        <v>341</v>
      </c>
      <c r="B181" s="99" t="s">
        <v>342</v>
      </c>
      <c r="C181" s="112"/>
    </row>
    <row r="182" s="67" customFormat="1" ht="20.25" customHeight="1" spans="1:3">
      <c r="A182" s="98" t="s">
        <v>343</v>
      </c>
      <c r="B182" s="99" t="s">
        <v>344</v>
      </c>
      <c r="C182" s="112">
        <f>C183</f>
        <v>0</v>
      </c>
    </row>
    <row r="183" s="67" customFormat="1" ht="20.25" customHeight="1" spans="1:3">
      <c r="A183" s="98" t="s">
        <v>345</v>
      </c>
      <c r="B183" s="99" t="s">
        <v>346</v>
      </c>
      <c r="C183" s="112"/>
    </row>
    <row r="184" s="67" customFormat="1" ht="20.25" customHeight="1" spans="1:3">
      <c r="A184" s="98" t="s">
        <v>347</v>
      </c>
      <c r="B184" s="99" t="s">
        <v>348</v>
      </c>
      <c r="C184" s="112">
        <f>C185+C186</f>
        <v>0</v>
      </c>
    </row>
    <row r="185" s="67" customFormat="1" ht="20.25" customHeight="1" spans="1:3">
      <c r="A185" s="98" t="s">
        <v>349</v>
      </c>
      <c r="B185" s="99" t="s">
        <v>350</v>
      </c>
      <c r="C185" s="112"/>
    </row>
    <row r="186" s="67" customFormat="1" ht="20.25" customHeight="1" spans="1:3">
      <c r="A186" s="98" t="s">
        <v>351</v>
      </c>
      <c r="B186" s="99" t="s">
        <v>352</v>
      </c>
      <c r="C186" s="112"/>
    </row>
    <row r="187" s="67" customFormat="1" ht="20.25" customHeight="1" spans="1:3">
      <c r="A187" s="107">
        <v>20699</v>
      </c>
      <c r="B187" s="99" t="s">
        <v>353</v>
      </c>
      <c r="C187" s="112">
        <f>C188</f>
        <v>0</v>
      </c>
    </row>
    <row r="188" s="67" customFormat="1" ht="20.25" customHeight="1" spans="1:3">
      <c r="A188" s="107">
        <v>2069999</v>
      </c>
      <c r="B188" s="99" t="s">
        <v>354</v>
      </c>
      <c r="C188" s="112"/>
    </row>
    <row r="189" s="67" customFormat="1" ht="20.25" customHeight="1" spans="1:3">
      <c r="A189" s="98" t="s">
        <v>355</v>
      </c>
      <c r="B189" s="99" t="s">
        <v>356</v>
      </c>
      <c r="C189" s="112">
        <f>C190+C201+C204+C209+C213+C216</f>
        <v>14</v>
      </c>
    </row>
    <row r="190" s="67" customFormat="1" ht="20.25" customHeight="1" spans="1:3">
      <c r="A190" s="98" t="s">
        <v>357</v>
      </c>
      <c r="B190" s="99" t="s">
        <v>358</v>
      </c>
      <c r="C190" s="112">
        <f>SUM(C191:C200)</f>
        <v>14</v>
      </c>
    </row>
    <row r="191" s="68" customFormat="1" ht="20.25" customHeight="1" spans="1:3">
      <c r="A191" s="98" t="s">
        <v>359</v>
      </c>
      <c r="B191" s="99" t="s">
        <v>46</v>
      </c>
      <c r="C191" s="112"/>
    </row>
    <row r="192" s="68" customFormat="1" ht="20.25" customHeight="1" spans="1:3">
      <c r="A192" s="98" t="s">
        <v>360</v>
      </c>
      <c r="B192" s="99" t="s">
        <v>361</v>
      </c>
      <c r="C192" s="112"/>
    </row>
    <row r="193" s="67" customFormat="1" ht="20.25" customHeight="1" spans="1:3">
      <c r="A193" s="98" t="s">
        <v>362</v>
      </c>
      <c r="B193" s="99" t="s">
        <v>363</v>
      </c>
      <c r="C193" s="112"/>
    </row>
    <row r="194" s="67" customFormat="1" ht="20.25" customHeight="1" spans="1:3">
      <c r="A194" s="107">
        <v>2070106</v>
      </c>
      <c r="B194" s="99" t="s">
        <v>364</v>
      </c>
      <c r="C194" s="112"/>
    </row>
    <row r="195" s="67" customFormat="1" ht="18.95" customHeight="1" spans="1:3">
      <c r="A195" s="98" t="s">
        <v>365</v>
      </c>
      <c r="B195" s="99" t="s">
        <v>366</v>
      </c>
      <c r="C195" s="112"/>
    </row>
    <row r="196" s="67" customFormat="1" ht="18.95" customHeight="1" spans="1:3">
      <c r="A196" s="98" t="s">
        <v>367</v>
      </c>
      <c r="B196" s="99" t="s">
        <v>368</v>
      </c>
      <c r="C196" s="112">
        <v>14</v>
      </c>
    </row>
    <row r="197" s="67" customFormat="1" ht="18.95" customHeight="1" spans="1:3">
      <c r="A197" s="98" t="s">
        <v>369</v>
      </c>
      <c r="B197" s="99" t="s">
        <v>370</v>
      </c>
      <c r="C197" s="112"/>
    </row>
    <row r="198" s="67" customFormat="1" ht="18.95" customHeight="1" spans="1:3">
      <c r="A198" s="98" t="s">
        <v>371</v>
      </c>
      <c r="B198" s="99" t="s">
        <v>372</v>
      </c>
      <c r="C198" s="112"/>
    </row>
    <row r="199" s="67" customFormat="1" ht="20.25" customHeight="1" spans="1:3">
      <c r="A199" s="98" t="s">
        <v>373</v>
      </c>
      <c r="B199" s="99" t="s">
        <v>374</v>
      </c>
      <c r="C199" s="112"/>
    </row>
    <row r="200" s="67" customFormat="1" ht="20.25" customHeight="1" spans="1:3">
      <c r="A200" s="98" t="s">
        <v>375</v>
      </c>
      <c r="B200" s="99" t="s">
        <v>376</v>
      </c>
      <c r="C200" s="112"/>
    </row>
    <row r="201" s="67" customFormat="1" ht="20.25" customHeight="1" spans="1:3">
      <c r="A201" s="98" t="s">
        <v>377</v>
      </c>
      <c r="B201" s="99" t="s">
        <v>378</v>
      </c>
      <c r="C201" s="112">
        <f>SUM(C202:C203)</f>
        <v>0</v>
      </c>
    </row>
    <row r="202" s="67" customFormat="1" ht="20.25" customHeight="1" spans="1:3">
      <c r="A202" s="98" t="s">
        <v>379</v>
      </c>
      <c r="B202" s="99" t="s">
        <v>380</v>
      </c>
      <c r="C202" s="112"/>
    </row>
    <row r="203" s="67" customFormat="1" ht="20.25" customHeight="1" spans="1:3">
      <c r="A203" s="98" t="s">
        <v>381</v>
      </c>
      <c r="B203" s="99" t="s">
        <v>382</v>
      </c>
      <c r="C203" s="112"/>
    </row>
    <row r="204" s="67" customFormat="1" ht="20.25" customHeight="1" spans="1:3">
      <c r="A204" s="98" t="s">
        <v>383</v>
      </c>
      <c r="B204" s="99" t="s">
        <v>384</v>
      </c>
      <c r="C204" s="112">
        <f>C205+C206+C208+C207</f>
        <v>0</v>
      </c>
    </row>
    <row r="205" s="67" customFormat="1" ht="20.25" customHeight="1" spans="1:3">
      <c r="A205" s="98" t="s">
        <v>385</v>
      </c>
      <c r="B205" s="99" t="s">
        <v>386</v>
      </c>
      <c r="C205" s="112"/>
    </row>
    <row r="206" s="67" customFormat="1" ht="20.25" customHeight="1" spans="1:3">
      <c r="A206" s="98" t="s">
        <v>387</v>
      </c>
      <c r="B206" s="99" t="s">
        <v>388</v>
      </c>
      <c r="C206" s="112"/>
    </row>
    <row r="207" s="67" customFormat="1" ht="20.25" customHeight="1" spans="1:3">
      <c r="A207" s="107">
        <v>2070307</v>
      </c>
      <c r="B207" s="99"/>
      <c r="C207" s="112"/>
    </row>
    <row r="208" s="67" customFormat="1" ht="20.25" customHeight="1" spans="1:3">
      <c r="A208" s="98" t="s">
        <v>389</v>
      </c>
      <c r="B208" s="99" t="s">
        <v>390</v>
      </c>
      <c r="C208" s="112"/>
    </row>
    <row r="209" s="67" customFormat="1" ht="20.25" customHeight="1" spans="1:3">
      <c r="A209" s="98" t="s">
        <v>391</v>
      </c>
      <c r="B209" s="99" t="s">
        <v>392</v>
      </c>
      <c r="C209" s="112">
        <f>SUM(C210:C212)</f>
        <v>0</v>
      </c>
    </row>
    <row r="210" s="67" customFormat="1" ht="20.25" customHeight="1" spans="1:3">
      <c r="A210" s="98" t="s">
        <v>393</v>
      </c>
      <c r="B210" s="99" t="s">
        <v>394</v>
      </c>
      <c r="C210" s="112"/>
    </row>
    <row r="211" s="67" customFormat="1" ht="20.25" customHeight="1" spans="1:3">
      <c r="A211" s="98" t="s">
        <v>395</v>
      </c>
      <c r="B211" s="99" t="s">
        <v>396</v>
      </c>
      <c r="C211" s="112"/>
    </row>
    <row r="212" s="67" customFormat="1" ht="20.25" customHeight="1" spans="1:3">
      <c r="A212" s="98" t="s">
        <v>397</v>
      </c>
      <c r="B212" s="99" t="s">
        <v>398</v>
      </c>
      <c r="C212" s="112"/>
    </row>
    <row r="213" s="67" customFormat="1" ht="20.25" customHeight="1" spans="1:3">
      <c r="A213" s="98" t="s">
        <v>399</v>
      </c>
      <c r="B213" s="99" t="s">
        <v>400</v>
      </c>
      <c r="C213" s="112">
        <f>SUM(C214:C215)</f>
        <v>0</v>
      </c>
    </row>
    <row r="214" s="67" customFormat="1" ht="20.25" customHeight="1" spans="1:3">
      <c r="A214" s="98" t="s">
        <v>401</v>
      </c>
      <c r="B214" s="99" t="s">
        <v>402</v>
      </c>
      <c r="C214" s="112"/>
    </row>
    <row r="215" s="67" customFormat="1" ht="20.25" customHeight="1" spans="1:3">
      <c r="A215" s="98" t="s">
        <v>403</v>
      </c>
      <c r="B215" s="99" t="s">
        <v>404</v>
      </c>
      <c r="C215" s="112"/>
    </row>
    <row r="216" s="67" customFormat="1" ht="20.25" customHeight="1" spans="1:3">
      <c r="A216" s="98" t="s">
        <v>405</v>
      </c>
      <c r="B216" s="99" t="s">
        <v>406</v>
      </c>
      <c r="C216" s="112">
        <f>C217+C218</f>
        <v>0</v>
      </c>
    </row>
    <row r="217" s="67" customFormat="1" ht="20.25" customHeight="1" spans="1:3">
      <c r="A217" s="98" t="s">
        <v>407</v>
      </c>
      <c r="B217" s="99" t="s">
        <v>408</v>
      </c>
      <c r="C217" s="112"/>
    </row>
    <row r="218" s="67" customFormat="1" ht="20.25" customHeight="1" spans="1:3">
      <c r="A218" s="107">
        <v>2079999</v>
      </c>
      <c r="B218" s="99" t="s">
        <v>409</v>
      </c>
      <c r="C218" s="112"/>
    </row>
    <row r="219" s="67" customFormat="1" ht="20.25" customHeight="1" spans="1:3">
      <c r="A219" s="98" t="s">
        <v>410</v>
      </c>
      <c r="B219" s="99" t="s">
        <v>411</v>
      </c>
      <c r="C219" s="112">
        <f>C220+C229+C233+C240+C246+C251+C256+C260+C263+C266+C268+C270+C273+C276+C279+C282+C288</f>
        <v>0</v>
      </c>
    </row>
    <row r="220" s="67" customFormat="1" ht="20.25" customHeight="1" spans="1:3">
      <c r="A220" s="98" t="s">
        <v>412</v>
      </c>
      <c r="B220" s="99" t="s">
        <v>413</v>
      </c>
      <c r="C220" s="112">
        <f>SUM(C221:C228)</f>
        <v>0</v>
      </c>
    </row>
    <row r="221" s="67" customFormat="1" ht="20.25" customHeight="1" spans="1:3">
      <c r="A221" s="98" t="s">
        <v>414</v>
      </c>
      <c r="B221" s="99" t="s">
        <v>46</v>
      </c>
      <c r="C221" s="112"/>
    </row>
    <row r="222" s="67" customFormat="1" ht="20.25" customHeight="1" spans="1:3">
      <c r="A222" s="98" t="s">
        <v>415</v>
      </c>
      <c r="B222" s="99" t="s">
        <v>59</v>
      </c>
      <c r="C222" s="112"/>
    </row>
    <row r="223" s="67" customFormat="1" ht="20.25" customHeight="1" spans="1:3">
      <c r="A223" s="98" t="s">
        <v>416</v>
      </c>
      <c r="B223" s="99" t="s">
        <v>417</v>
      </c>
      <c r="C223" s="112"/>
    </row>
    <row r="224" s="67" customFormat="1" ht="20.25" customHeight="1" spans="1:3">
      <c r="A224" s="98" t="s">
        <v>418</v>
      </c>
      <c r="B224" s="99" t="s">
        <v>419</v>
      </c>
      <c r="C224" s="112"/>
    </row>
    <row r="225" s="67" customFormat="1" ht="20.25" customHeight="1" spans="1:3">
      <c r="A225" s="98" t="s">
        <v>420</v>
      </c>
      <c r="B225" s="99" t="s">
        <v>421</v>
      </c>
      <c r="C225" s="112"/>
    </row>
    <row r="226" s="67" customFormat="1" ht="20.25" customHeight="1" spans="1:3">
      <c r="A226" s="98" t="s">
        <v>422</v>
      </c>
      <c r="B226" s="99" t="s">
        <v>423</v>
      </c>
      <c r="C226" s="112"/>
    </row>
    <row r="227" s="67" customFormat="1" ht="20.25" customHeight="1" spans="1:3">
      <c r="A227" s="98" t="s">
        <v>424</v>
      </c>
      <c r="B227" s="99" t="s">
        <v>425</v>
      </c>
      <c r="C227" s="112"/>
    </row>
    <row r="228" s="67" customFormat="1" ht="20.25" customHeight="1" spans="1:3">
      <c r="A228" s="98" t="s">
        <v>426</v>
      </c>
      <c r="B228" s="99" t="s">
        <v>427</v>
      </c>
      <c r="C228" s="112"/>
    </row>
    <row r="229" s="67" customFormat="1" ht="20.25" customHeight="1" spans="1:3">
      <c r="A229" s="98" t="s">
        <v>428</v>
      </c>
      <c r="B229" s="99" t="s">
        <v>429</v>
      </c>
      <c r="C229" s="112">
        <f>SUM(C230:C232)</f>
        <v>0</v>
      </c>
    </row>
    <row r="230" s="67" customFormat="1" ht="20.25" customHeight="1" spans="1:3">
      <c r="A230" s="98" t="s">
        <v>430</v>
      </c>
      <c r="B230" s="99" t="s">
        <v>46</v>
      </c>
      <c r="C230" s="112"/>
    </row>
    <row r="231" s="67" customFormat="1" ht="20.25" customHeight="1" spans="1:3">
      <c r="A231" s="98" t="s">
        <v>431</v>
      </c>
      <c r="B231" s="99" t="s">
        <v>59</v>
      </c>
      <c r="C231" s="112"/>
    </row>
    <row r="232" s="67" customFormat="1" ht="20.25" customHeight="1" spans="1:3">
      <c r="A232" s="98" t="s">
        <v>432</v>
      </c>
      <c r="B232" s="99" t="s">
        <v>433</v>
      </c>
      <c r="C232" s="112"/>
    </row>
    <row r="233" s="67" customFormat="1" ht="20.25" customHeight="1" spans="1:3">
      <c r="A233" s="98" t="s">
        <v>434</v>
      </c>
      <c r="B233" s="99" t="s">
        <v>435</v>
      </c>
      <c r="C233" s="112">
        <f>SUM(C234:C239)</f>
        <v>0</v>
      </c>
    </row>
    <row r="234" s="67" customFormat="1" ht="20.25" customHeight="1" spans="1:3">
      <c r="A234" s="98" t="s">
        <v>436</v>
      </c>
      <c r="B234" s="99" t="s">
        <v>437</v>
      </c>
      <c r="C234" s="112"/>
    </row>
    <row r="235" s="67" customFormat="1" ht="20.25" customHeight="1" spans="1:3">
      <c r="A235" s="98" t="s">
        <v>438</v>
      </c>
      <c r="B235" s="99" t="s">
        <v>439</v>
      </c>
      <c r="C235" s="112"/>
    </row>
    <row r="236" s="67" customFormat="1" ht="20.25" customHeight="1" spans="1:3">
      <c r="A236" s="98" t="s">
        <v>440</v>
      </c>
      <c r="B236" s="99" t="s">
        <v>441</v>
      </c>
      <c r="C236" s="112"/>
    </row>
    <row r="237" s="67" customFormat="1" ht="20.25" customHeight="1" spans="1:3">
      <c r="A237" s="98" t="s">
        <v>442</v>
      </c>
      <c r="B237" s="99" t="s">
        <v>443</v>
      </c>
      <c r="C237" s="112"/>
    </row>
    <row r="238" s="67" customFormat="1" ht="20.25" customHeight="1" spans="1:3">
      <c r="A238" s="98" t="s">
        <v>444</v>
      </c>
      <c r="B238" s="99" t="s">
        <v>445</v>
      </c>
      <c r="C238" s="112"/>
    </row>
    <row r="239" s="67" customFormat="1" ht="20.25" customHeight="1" spans="1:3">
      <c r="A239" s="98" t="s">
        <v>446</v>
      </c>
      <c r="B239" s="99" t="s">
        <v>447</v>
      </c>
      <c r="C239" s="112"/>
    </row>
    <row r="240" s="67" customFormat="1" ht="20.25" customHeight="1" spans="1:3">
      <c r="A240" s="98" t="s">
        <v>448</v>
      </c>
      <c r="B240" s="99" t="s">
        <v>449</v>
      </c>
      <c r="C240" s="112">
        <f>SUM(C241:C245)</f>
        <v>0</v>
      </c>
    </row>
    <row r="241" s="67" customFormat="1" ht="20.25" customHeight="1" spans="1:3">
      <c r="A241" s="98" t="s">
        <v>450</v>
      </c>
      <c r="B241" s="99" t="s">
        <v>451</v>
      </c>
      <c r="C241" s="112"/>
    </row>
    <row r="242" s="67" customFormat="1" ht="20.25" customHeight="1" spans="1:3">
      <c r="A242" s="98" t="s">
        <v>452</v>
      </c>
      <c r="B242" s="99" t="s">
        <v>453</v>
      </c>
      <c r="C242" s="112"/>
    </row>
    <row r="243" s="67" customFormat="1" ht="20.25" customHeight="1" spans="1:3">
      <c r="A243" s="98" t="s">
        <v>454</v>
      </c>
      <c r="B243" s="99" t="s">
        <v>455</v>
      </c>
      <c r="C243" s="112"/>
    </row>
    <row r="244" s="67" customFormat="1" ht="20.25" customHeight="1" spans="1:3">
      <c r="A244" s="98" t="s">
        <v>456</v>
      </c>
      <c r="B244" s="99" t="s">
        <v>457</v>
      </c>
      <c r="C244" s="112"/>
    </row>
    <row r="245" s="67" customFormat="1" ht="20.25" customHeight="1" spans="1:3">
      <c r="A245" s="98" t="s">
        <v>458</v>
      </c>
      <c r="B245" s="99" t="s">
        <v>459</v>
      </c>
      <c r="C245" s="112"/>
    </row>
    <row r="246" s="67" customFormat="1" ht="20.25" customHeight="1" spans="1:3">
      <c r="A246" s="98" t="s">
        <v>460</v>
      </c>
      <c r="B246" s="99" t="s">
        <v>461</v>
      </c>
      <c r="C246" s="112">
        <f>SUM(C247:C250)</f>
        <v>0</v>
      </c>
    </row>
    <row r="247" s="67" customFormat="1" ht="20.25" customHeight="1" spans="1:3">
      <c r="A247" s="98" t="s">
        <v>462</v>
      </c>
      <c r="B247" s="99" t="s">
        <v>463</v>
      </c>
      <c r="C247" s="112"/>
    </row>
    <row r="248" s="67" customFormat="1" ht="20.25" customHeight="1" spans="1:3">
      <c r="A248" s="98" t="s">
        <v>464</v>
      </c>
      <c r="B248" s="99" t="s">
        <v>465</v>
      </c>
      <c r="C248" s="112"/>
    </row>
    <row r="249" s="67" customFormat="1" ht="20.25" customHeight="1" spans="1:3">
      <c r="A249" s="98" t="s">
        <v>466</v>
      </c>
      <c r="B249" s="99" t="s">
        <v>467</v>
      </c>
      <c r="C249" s="112"/>
    </row>
    <row r="250" s="67" customFormat="1" ht="20.25" customHeight="1" spans="1:3">
      <c r="A250" s="98" t="s">
        <v>468</v>
      </c>
      <c r="B250" s="99" t="s">
        <v>469</v>
      </c>
      <c r="C250" s="112"/>
    </row>
    <row r="251" s="67" customFormat="1" ht="20.25" customHeight="1" spans="1:3">
      <c r="A251" s="98" t="s">
        <v>470</v>
      </c>
      <c r="B251" s="99" t="s">
        <v>471</v>
      </c>
      <c r="C251" s="112">
        <f>SUM(C252:C255)</f>
        <v>0</v>
      </c>
    </row>
    <row r="252" s="67" customFormat="1" ht="20.25" customHeight="1" spans="1:3">
      <c r="A252" s="98" t="s">
        <v>472</v>
      </c>
      <c r="B252" s="99" t="s">
        <v>473</v>
      </c>
      <c r="C252" s="112"/>
    </row>
    <row r="253" s="67" customFormat="1" ht="20.25" customHeight="1" spans="1:3">
      <c r="A253" s="98" t="s">
        <v>474</v>
      </c>
      <c r="B253" s="99" t="s">
        <v>475</v>
      </c>
      <c r="C253" s="112"/>
    </row>
    <row r="254" s="67" customFormat="1" ht="20.25" customHeight="1" spans="1:3">
      <c r="A254" s="98" t="s">
        <v>476</v>
      </c>
      <c r="B254" s="99" t="s">
        <v>477</v>
      </c>
      <c r="C254" s="112"/>
    </row>
    <row r="255" s="67" customFormat="1" ht="20.25" customHeight="1" spans="1:3">
      <c r="A255" s="98" t="s">
        <v>478</v>
      </c>
      <c r="B255" s="99" t="s">
        <v>479</v>
      </c>
      <c r="C255" s="112"/>
    </row>
    <row r="256" s="67" customFormat="1" ht="20.25" customHeight="1" spans="1:3">
      <c r="A256" s="98" t="s">
        <v>480</v>
      </c>
      <c r="B256" s="99" t="s">
        <v>481</v>
      </c>
      <c r="C256" s="112">
        <f>SUM(C257:C259)</f>
        <v>0</v>
      </c>
    </row>
    <row r="257" s="67" customFormat="1" ht="20.25" customHeight="1" spans="1:3">
      <c r="A257" s="98" t="s">
        <v>482</v>
      </c>
      <c r="B257" s="99" t="s">
        <v>483</v>
      </c>
      <c r="C257" s="112"/>
    </row>
    <row r="258" s="67" customFormat="1" ht="20.25" customHeight="1" spans="1:3">
      <c r="A258" s="98" t="s">
        <v>484</v>
      </c>
      <c r="B258" s="99" t="s">
        <v>485</v>
      </c>
      <c r="C258" s="112"/>
    </row>
    <row r="259" s="67" customFormat="1" ht="20.25" customHeight="1" spans="1:3">
      <c r="A259" s="98" t="s">
        <v>486</v>
      </c>
      <c r="B259" s="99" t="s">
        <v>487</v>
      </c>
      <c r="C259" s="112"/>
    </row>
    <row r="260" s="67" customFormat="1" ht="20.25" customHeight="1" spans="1:3">
      <c r="A260" s="98" t="s">
        <v>488</v>
      </c>
      <c r="B260" s="99" t="s">
        <v>489</v>
      </c>
      <c r="C260" s="112">
        <f>SUM(C261:C262)</f>
        <v>0</v>
      </c>
    </row>
    <row r="261" s="67" customFormat="1" ht="20.25" customHeight="1" spans="1:3">
      <c r="A261" s="98" t="s">
        <v>490</v>
      </c>
      <c r="B261" s="99" t="s">
        <v>46</v>
      </c>
      <c r="C261" s="112"/>
    </row>
    <row r="262" s="67" customFormat="1" ht="20.25" customHeight="1" spans="1:3">
      <c r="A262" s="98" t="s">
        <v>491</v>
      </c>
      <c r="B262" s="99" t="s">
        <v>492</v>
      </c>
      <c r="C262" s="112"/>
    </row>
    <row r="263" s="67" customFormat="1" ht="20.25" customHeight="1" spans="1:3">
      <c r="A263" s="98" t="s">
        <v>493</v>
      </c>
      <c r="B263" s="99" t="s">
        <v>494</v>
      </c>
      <c r="C263" s="112">
        <f>SUM(C264:C265)</f>
        <v>0</v>
      </c>
    </row>
    <row r="264" s="67" customFormat="1" ht="20.25" customHeight="1" spans="1:3">
      <c r="A264" s="98" t="s">
        <v>495</v>
      </c>
      <c r="B264" s="99" t="s">
        <v>46</v>
      </c>
      <c r="C264" s="112"/>
    </row>
    <row r="265" s="67" customFormat="1" ht="20.25" customHeight="1" spans="1:3">
      <c r="A265" s="98" t="s">
        <v>496</v>
      </c>
      <c r="B265" s="99" t="s">
        <v>59</v>
      </c>
      <c r="C265" s="112"/>
    </row>
    <row r="266" s="67" customFormat="1" ht="20.25" customHeight="1" spans="1:3">
      <c r="A266" s="98" t="s">
        <v>497</v>
      </c>
      <c r="B266" s="99" t="s">
        <v>498</v>
      </c>
      <c r="C266" s="112">
        <f>C267</f>
        <v>0</v>
      </c>
    </row>
    <row r="267" s="67" customFormat="1" ht="20.25" customHeight="1" spans="1:3">
      <c r="A267" s="98" t="s">
        <v>499</v>
      </c>
      <c r="B267" s="99" t="s">
        <v>500</v>
      </c>
      <c r="C267" s="112"/>
    </row>
    <row r="268" s="67" customFormat="1" ht="20.25" customHeight="1" spans="1:3">
      <c r="A268" s="98" t="s">
        <v>501</v>
      </c>
      <c r="B268" s="99" t="s">
        <v>502</v>
      </c>
      <c r="C268" s="112">
        <f>C269</f>
        <v>0</v>
      </c>
    </row>
    <row r="269" s="67" customFormat="1" ht="20.25" customHeight="1" spans="1:3">
      <c r="A269" s="98" t="s">
        <v>503</v>
      </c>
      <c r="B269" s="99" t="s">
        <v>504</v>
      </c>
      <c r="C269" s="112"/>
    </row>
    <row r="270" s="67" customFormat="1" ht="20.25" customHeight="1" spans="1:3">
      <c r="A270" s="98" t="s">
        <v>505</v>
      </c>
      <c r="B270" s="99" t="s">
        <v>506</v>
      </c>
      <c r="C270" s="112">
        <f>C271+C272</f>
        <v>0</v>
      </c>
    </row>
    <row r="271" s="67" customFormat="1" ht="20.25" customHeight="1" spans="1:3">
      <c r="A271" s="98" t="s">
        <v>507</v>
      </c>
      <c r="B271" s="99" t="s">
        <v>508</v>
      </c>
      <c r="C271" s="112"/>
    </row>
    <row r="272" s="67" customFormat="1" ht="20.25" customHeight="1" spans="1:3">
      <c r="A272" s="98" t="s">
        <v>509</v>
      </c>
      <c r="B272" s="99" t="s">
        <v>510</v>
      </c>
      <c r="C272" s="112"/>
    </row>
    <row r="273" s="67" customFormat="1" ht="20.25" customHeight="1" spans="1:3">
      <c r="A273" s="98" t="s">
        <v>511</v>
      </c>
      <c r="B273" s="99" t="s">
        <v>512</v>
      </c>
      <c r="C273" s="112">
        <f>C274+C275</f>
        <v>0</v>
      </c>
    </row>
    <row r="274" s="67" customFormat="1" ht="20.25" customHeight="1" spans="1:3">
      <c r="A274" s="98" t="s">
        <v>513</v>
      </c>
      <c r="B274" s="99" t="s">
        <v>514</v>
      </c>
      <c r="C274" s="112"/>
    </row>
    <row r="275" s="67" customFormat="1" ht="20.25" customHeight="1" spans="1:3">
      <c r="A275" s="98" t="s">
        <v>515</v>
      </c>
      <c r="B275" s="99" t="s">
        <v>516</v>
      </c>
      <c r="C275" s="112"/>
    </row>
    <row r="276" s="67" customFormat="1" ht="20.25" customHeight="1" spans="1:3">
      <c r="A276" s="98" t="s">
        <v>517</v>
      </c>
      <c r="B276" s="99" t="s">
        <v>518</v>
      </c>
      <c r="C276" s="112">
        <f>C277+C278</f>
        <v>0</v>
      </c>
    </row>
    <row r="277" s="67" customFormat="1" ht="20.25" customHeight="1" spans="1:3">
      <c r="A277" s="98" t="s">
        <v>519</v>
      </c>
      <c r="B277" s="99" t="s">
        <v>520</v>
      </c>
      <c r="C277" s="112"/>
    </row>
    <row r="278" s="67" customFormat="1" ht="20.25" customHeight="1" spans="1:3">
      <c r="A278" s="98" t="s">
        <v>521</v>
      </c>
      <c r="B278" s="99" t="s">
        <v>522</v>
      </c>
      <c r="C278" s="112"/>
    </row>
    <row r="279" s="67" customFormat="1" ht="20.25" customHeight="1" spans="1:3">
      <c r="A279" s="98" t="s">
        <v>523</v>
      </c>
      <c r="B279" s="99" t="s">
        <v>524</v>
      </c>
      <c r="C279" s="112">
        <f>C280+C281</f>
        <v>0</v>
      </c>
    </row>
    <row r="280" s="67" customFormat="1" ht="20.25" customHeight="1" spans="1:3">
      <c r="A280" s="98" t="s">
        <v>525</v>
      </c>
      <c r="B280" s="99" t="s">
        <v>526</v>
      </c>
      <c r="C280" s="112"/>
    </row>
    <row r="281" s="67" customFormat="1" ht="20.25" customHeight="1" spans="1:3">
      <c r="A281" s="98" t="s">
        <v>527</v>
      </c>
      <c r="B281" s="99" t="s">
        <v>528</v>
      </c>
      <c r="C281" s="112"/>
    </row>
    <row r="282" s="67" customFormat="1" ht="20.25" customHeight="1" spans="1:3">
      <c r="A282" s="98" t="s">
        <v>529</v>
      </c>
      <c r="B282" s="99" t="s">
        <v>530</v>
      </c>
      <c r="C282" s="112">
        <f>SUM(C283:C287)</f>
        <v>0</v>
      </c>
    </row>
    <row r="283" s="67" customFormat="1" ht="20.25" customHeight="1" spans="1:3">
      <c r="A283" s="98" t="s">
        <v>531</v>
      </c>
      <c r="B283" s="99" t="s">
        <v>46</v>
      </c>
      <c r="C283" s="112"/>
    </row>
    <row r="284" s="67" customFormat="1" ht="20.25" customHeight="1" spans="1:3">
      <c r="A284" s="98" t="s">
        <v>532</v>
      </c>
      <c r="B284" s="99" t="s">
        <v>59</v>
      </c>
      <c r="C284" s="112"/>
    </row>
    <row r="285" s="67" customFormat="1" ht="20.25" customHeight="1" spans="1:3">
      <c r="A285" s="98" t="s">
        <v>533</v>
      </c>
      <c r="B285" s="99" t="s">
        <v>534</v>
      </c>
      <c r="C285" s="112"/>
    </row>
    <row r="286" s="67" customFormat="1" ht="20.25" customHeight="1" spans="1:3">
      <c r="A286" s="98" t="s">
        <v>535</v>
      </c>
      <c r="B286" s="99" t="s">
        <v>81</v>
      </c>
      <c r="C286" s="112"/>
    </row>
    <row r="287" s="67" customFormat="1" ht="20.25" customHeight="1" spans="1:3">
      <c r="A287" s="98" t="s">
        <v>536</v>
      </c>
      <c r="B287" s="99" t="s">
        <v>537</v>
      </c>
      <c r="C287" s="112"/>
    </row>
    <row r="288" s="67" customFormat="1" ht="20.25" customHeight="1" spans="1:3">
      <c r="A288" s="98" t="s">
        <v>538</v>
      </c>
      <c r="B288" s="99" t="s">
        <v>539</v>
      </c>
      <c r="C288" s="112">
        <f>C289</f>
        <v>0</v>
      </c>
    </row>
    <row r="289" s="67" customFormat="1" ht="20.25" customHeight="1" spans="1:3">
      <c r="A289" s="98" t="s">
        <v>540</v>
      </c>
      <c r="B289" s="99" t="s">
        <v>541</v>
      </c>
      <c r="C289" s="112"/>
    </row>
    <row r="290" s="67" customFormat="1" ht="20.25" customHeight="1" spans="1:3">
      <c r="A290" s="98" t="s">
        <v>542</v>
      </c>
      <c r="B290" s="99" t="s">
        <v>543</v>
      </c>
      <c r="C290" s="112">
        <f>C291+C294+C296+C302+C306+C309+C311+C313+C318</f>
        <v>0</v>
      </c>
    </row>
    <row r="291" s="67" customFormat="1" ht="20.25" customHeight="1" spans="1:3">
      <c r="A291" s="98" t="s">
        <v>544</v>
      </c>
      <c r="B291" s="99" t="s">
        <v>545</v>
      </c>
      <c r="C291" s="112">
        <f>C292+C293</f>
        <v>0</v>
      </c>
    </row>
    <row r="292" s="67" customFormat="1" ht="20.25" customHeight="1" spans="1:3">
      <c r="A292" s="98" t="s">
        <v>546</v>
      </c>
      <c r="B292" s="99" t="s">
        <v>46</v>
      </c>
      <c r="C292" s="112"/>
    </row>
    <row r="293" s="67" customFormat="1" ht="20.25" customHeight="1" spans="1:3">
      <c r="A293" s="98" t="s">
        <v>547</v>
      </c>
      <c r="B293" s="99" t="s">
        <v>548</v>
      </c>
      <c r="C293" s="112"/>
    </row>
    <row r="294" s="67" customFormat="1" ht="20.25" customHeight="1" spans="1:3">
      <c r="A294" s="98" t="s">
        <v>549</v>
      </c>
      <c r="B294" s="99" t="s">
        <v>550</v>
      </c>
      <c r="C294" s="112">
        <f>C295</f>
        <v>0</v>
      </c>
    </row>
    <row r="295" s="67" customFormat="1" ht="20.25" customHeight="1" spans="1:3">
      <c r="A295" s="98" t="s">
        <v>551</v>
      </c>
      <c r="B295" s="99" t="s">
        <v>552</v>
      </c>
      <c r="C295" s="112"/>
    </row>
    <row r="296" s="67" customFormat="1" ht="20.25" customHeight="1" spans="1:3">
      <c r="A296" s="98" t="s">
        <v>553</v>
      </c>
      <c r="B296" s="99" t="s">
        <v>554</v>
      </c>
      <c r="C296" s="112">
        <f>SUM(C297:C301)</f>
        <v>0</v>
      </c>
    </row>
    <row r="297" s="67" customFormat="1" ht="20.25" customHeight="1" spans="1:3">
      <c r="A297" s="98" t="s">
        <v>555</v>
      </c>
      <c r="B297" s="99" t="s">
        <v>556</v>
      </c>
      <c r="C297" s="112"/>
    </row>
    <row r="298" s="67" customFormat="1" ht="20.25" customHeight="1" spans="1:3">
      <c r="A298" s="98" t="s">
        <v>557</v>
      </c>
      <c r="B298" s="99" t="s">
        <v>558</v>
      </c>
      <c r="C298" s="112"/>
    </row>
    <row r="299" s="67" customFormat="1" ht="20.25" customHeight="1" spans="1:3">
      <c r="A299" s="98" t="s">
        <v>559</v>
      </c>
      <c r="B299" s="99" t="s">
        <v>560</v>
      </c>
      <c r="C299" s="112"/>
    </row>
    <row r="300" s="67" customFormat="1" ht="20.25" customHeight="1" spans="1:3">
      <c r="A300" s="98" t="s">
        <v>561</v>
      </c>
      <c r="B300" s="99" t="s">
        <v>562</v>
      </c>
      <c r="C300" s="112"/>
    </row>
    <row r="301" s="67" customFormat="1" ht="20.25" customHeight="1" spans="1:3">
      <c r="A301" s="98" t="s">
        <v>563</v>
      </c>
      <c r="B301" s="99" t="s">
        <v>564</v>
      </c>
      <c r="C301" s="112"/>
    </row>
    <row r="302" s="67" customFormat="1" ht="20.25" customHeight="1" spans="1:3">
      <c r="A302" s="98" t="s">
        <v>565</v>
      </c>
      <c r="B302" s="99" t="s">
        <v>566</v>
      </c>
      <c r="C302" s="112">
        <f>C303+C304+C305</f>
        <v>0</v>
      </c>
    </row>
    <row r="303" s="67" customFormat="1" ht="20.25" customHeight="1" spans="1:3">
      <c r="A303" s="98" t="s">
        <v>567</v>
      </c>
      <c r="B303" s="99" t="s">
        <v>568</v>
      </c>
      <c r="C303" s="112"/>
    </row>
    <row r="304" s="67" customFormat="1" ht="20.25" customHeight="1" spans="1:3">
      <c r="A304" s="98" t="s">
        <v>569</v>
      </c>
      <c r="B304" s="99" t="s">
        <v>570</v>
      </c>
      <c r="C304" s="112"/>
    </row>
    <row r="305" s="67" customFormat="1" ht="20.25" customHeight="1" spans="1:3">
      <c r="A305" s="107">
        <v>2100799</v>
      </c>
      <c r="B305" s="99" t="s">
        <v>571</v>
      </c>
      <c r="C305" s="112"/>
    </row>
    <row r="306" s="67" customFormat="1" ht="20.25" customHeight="1" spans="1:3">
      <c r="A306" s="98" t="s">
        <v>572</v>
      </c>
      <c r="B306" s="99" t="s">
        <v>573</v>
      </c>
      <c r="C306" s="112">
        <f>C307+C308</f>
        <v>0</v>
      </c>
    </row>
    <row r="307" s="67" customFormat="1" ht="20.25" customHeight="1" spans="1:3">
      <c r="A307" s="98" t="s">
        <v>574</v>
      </c>
      <c r="B307" s="99" t="s">
        <v>575</v>
      </c>
      <c r="C307" s="112"/>
    </row>
    <row r="308" s="67" customFormat="1" ht="20.25" customHeight="1" spans="1:3">
      <c r="A308" s="98" t="s">
        <v>576</v>
      </c>
      <c r="B308" s="99" t="s">
        <v>577</v>
      </c>
      <c r="C308" s="112"/>
    </row>
    <row r="309" s="67" customFormat="1" ht="20.25" customHeight="1" spans="1:3">
      <c r="A309" s="98" t="s">
        <v>578</v>
      </c>
      <c r="B309" s="99" t="s">
        <v>579</v>
      </c>
      <c r="C309" s="112">
        <f>C310</f>
        <v>0</v>
      </c>
    </row>
    <row r="310" s="67" customFormat="1" ht="20.25" customHeight="1" spans="1:3">
      <c r="A310" s="98" t="s">
        <v>580</v>
      </c>
      <c r="B310" s="99" t="s">
        <v>581</v>
      </c>
      <c r="C310" s="112"/>
    </row>
    <row r="311" s="67" customFormat="1" ht="20.25" customHeight="1" spans="1:3">
      <c r="A311" s="98" t="s">
        <v>582</v>
      </c>
      <c r="B311" s="99" t="s">
        <v>583</v>
      </c>
      <c r="C311" s="112">
        <f>C312</f>
        <v>0</v>
      </c>
    </row>
    <row r="312" s="67" customFormat="1" ht="20.25" customHeight="1" spans="1:3">
      <c r="A312" s="98" t="s">
        <v>584</v>
      </c>
      <c r="B312" s="99" t="s">
        <v>585</v>
      </c>
      <c r="C312" s="112"/>
    </row>
    <row r="313" s="67" customFormat="1" ht="20.25" customHeight="1" spans="1:3">
      <c r="A313" s="98" t="s">
        <v>586</v>
      </c>
      <c r="B313" s="99" t="s">
        <v>587</v>
      </c>
      <c r="C313" s="112">
        <f>SUM(C314:C317)</f>
        <v>0</v>
      </c>
    </row>
    <row r="314" s="67" customFormat="1" ht="20.25" customHeight="1" spans="1:3">
      <c r="A314" s="98" t="s">
        <v>588</v>
      </c>
      <c r="B314" s="99" t="s">
        <v>46</v>
      </c>
      <c r="C314" s="112"/>
    </row>
    <row r="315" s="67" customFormat="1" ht="20.25" customHeight="1" spans="1:3">
      <c r="A315" s="98" t="s">
        <v>589</v>
      </c>
      <c r="B315" s="99" t="s">
        <v>590</v>
      </c>
      <c r="C315" s="112"/>
    </row>
    <row r="316" s="67" customFormat="1" ht="20.25" customHeight="1" spans="1:3">
      <c r="A316" s="98" t="s">
        <v>591</v>
      </c>
      <c r="B316" s="99" t="s">
        <v>592</v>
      </c>
      <c r="C316" s="112"/>
    </row>
    <row r="317" s="67" customFormat="1" ht="20.25" customHeight="1" spans="1:3">
      <c r="A317" s="98" t="s">
        <v>593</v>
      </c>
      <c r="B317" s="99" t="s">
        <v>81</v>
      </c>
      <c r="C317" s="112"/>
    </row>
    <row r="318" s="67" customFormat="1" ht="20.25" customHeight="1" spans="1:3">
      <c r="A318" s="98" t="s">
        <v>594</v>
      </c>
      <c r="B318" s="99" t="s">
        <v>595</v>
      </c>
      <c r="C318" s="112">
        <f>C319</f>
        <v>0</v>
      </c>
    </row>
    <row r="319" s="67" customFormat="1" ht="20.25" customHeight="1" spans="1:3">
      <c r="A319" s="98" t="s">
        <v>596</v>
      </c>
      <c r="B319" s="99" t="s">
        <v>597</v>
      </c>
      <c r="C319" s="112"/>
    </row>
    <row r="320" s="67" customFormat="1" ht="20.25" customHeight="1" spans="1:3">
      <c r="A320" s="98" t="s">
        <v>598</v>
      </c>
      <c r="B320" s="99" t="s">
        <v>599</v>
      </c>
      <c r="C320" s="112">
        <f>C321+C326+C324</f>
        <v>0</v>
      </c>
    </row>
    <row r="321" s="67" customFormat="1" ht="20.25" customHeight="1" spans="1:3">
      <c r="A321" s="98" t="s">
        <v>600</v>
      </c>
      <c r="B321" s="99" t="s">
        <v>601</v>
      </c>
      <c r="C321" s="112">
        <f>C322+C323</f>
        <v>0</v>
      </c>
    </row>
    <row r="322" s="67" customFormat="1" ht="20.25" customHeight="1" spans="1:3">
      <c r="A322" s="98" t="s">
        <v>602</v>
      </c>
      <c r="B322" s="99" t="s">
        <v>46</v>
      </c>
      <c r="C322" s="112"/>
    </row>
    <row r="323" s="67" customFormat="1" ht="20.25" customHeight="1" spans="1:3">
      <c r="A323" s="107">
        <v>2110199</v>
      </c>
      <c r="B323" s="99" t="s">
        <v>603</v>
      </c>
      <c r="C323" s="112"/>
    </row>
    <row r="324" s="67" customFormat="1" ht="20.25" customHeight="1" spans="1:3">
      <c r="A324" s="107">
        <v>21103</v>
      </c>
      <c r="B324" s="99" t="s">
        <v>604</v>
      </c>
      <c r="C324" s="112">
        <f>C325</f>
        <v>0</v>
      </c>
    </row>
    <row r="325" s="67" customFormat="1" ht="20.25" customHeight="1" spans="1:3">
      <c r="A325" s="107">
        <v>2110302</v>
      </c>
      <c r="B325" s="99" t="s">
        <v>605</v>
      </c>
      <c r="C325" s="112"/>
    </row>
    <row r="326" s="67" customFormat="1" ht="20.25" customHeight="1" spans="1:3">
      <c r="A326" s="98" t="s">
        <v>606</v>
      </c>
      <c r="B326" s="99" t="s">
        <v>607</v>
      </c>
      <c r="C326" s="112">
        <f>C327</f>
        <v>0</v>
      </c>
    </row>
    <row r="327" s="67" customFormat="1" ht="20.25" customHeight="1" spans="1:3">
      <c r="A327" s="98" t="s">
        <v>608</v>
      </c>
      <c r="B327" s="99" t="s">
        <v>609</v>
      </c>
      <c r="C327" s="112"/>
    </row>
    <row r="328" s="67" customFormat="1" ht="20.25" customHeight="1" spans="1:3">
      <c r="A328" s="98" t="s">
        <v>610</v>
      </c>
      <c r="B328" s="99" t="s">
        <v>611</v>
      </c>
      <c r="C328" s="112">
        <f>C329+C338+C341+C343+C336</f>
        <v>368</v>
      </c>
    </row>
    <row r="329" s="67" customFormat="1" ht="20.25" customHeight="1" spans="1:3">
      <c r="A329" s="98" t="s">
        <v>612</v>
      </c>
      <c r="B329" s="99" t="s">
        <v>613</v>
      </c>
      <c r="C329" s="112">
        <f>SUM(C330:C335)</f>
        <v>368</v>
      </c>
    </row>
    <row r="330" s="67" customFormat="1" ht="20.25" customHeight="1" spans="1:3">
      <c r="A330" s="98" t="s">
        <v>614</v>
      </c>
      <c r="B330" s="99" t="s">
        <v>46</v>
      </c>
      <c r="C330" s="112">
        <v>270</v>
      </c>
    </row>
    <row r="331" s="67" customFormat="1" ht="20.25" customHeight="1" spans="1:3">
      <c r="A331" s="98" t="s">
        <v>615</v>
      </c>
      <c r="B331" s="99" t="s">
        <v>59</v>
      </c>
      <c r="C331" s="112"/>
    </row>
    <row r="332" s="68" customFormat="1" ht="20.25" customHeight="1" spans="1:3">
      <c r="A332" s="98" t="s">
        <v>616</v>
      </c>
      <c r="B332" s="99" t="s">
        <v>617</v>
      </c>
      <c r="C332" s="112"/>
    </row>
    <row r="333" s="68" customFormat="1" ht="20.25" customHeight="1" spans="1:3">
      <c r="A333" s="98" t="s">
        <v>618</v>
      </c>
      <c r="B333" s="99" t="s">
        <v>619</v>
      </c>
      <c r="C333" s="112"/>
    </row>
    <row r="334" s="67" customFormat="1" ht="20.25" customHeight="1" spans="1:3">
      <c r="A334" s="98" t="s">
        <v>620</v>
      </c>
      <c r="B334" s="99" t="s">
        <v>621</v>
      </c>
      <c r="C334" s="112"/>
    </row>
    <row r="335" s="67" customFormat="1" ht="20.25" customHeight="1" spans="1:3">
      <c r="A335" s="98" t="s">
        <v>622</v>
      </c>
      <c r="B335" s="99" t="s">
        <v>623</v>
      </c>
      <c r="C335" s="112">
        <v>98</v>
      </c>
    </row>
    <row r="336" s="67" customFormat="1" ht="20.25" customHeight="1" spans="1:3">
      <c r="A336" s="107">
        <v>21202</v>
      </c>
      <c r="B336" s="99" t="s">
        <v>624</v>
      </c>
      <c r="C336" s="112">
        <f>C337</f>
        <v>0</v>
      </c>
    </row>
    <row r="337" s="67" customFormat="1" ht="20.25" customHeight="1" spans="1:3">
      <c r="A337" s="107">
        <v>2120201</v>
      </c>
      <c r="B337" s="99" t="s">
        <v>625</v>
      </c>
      <c r="C337" s="112"/>
    </row>
    <row r="338" s="67" customFormat="1" ht="20.25" customHeight="1" spans="1:3">
      <c r="A338" s="98" t="s">
        <v>626</v>
      </c>
      <c r="B338" s="99" t="s">
        <v>627</v>
      </c>
      <c r="C338" s="112">
        <f>C340+C339</f>
        <v>0</v>
      </c>
    </row>
    <row r="339" s="67" customFormat="1" ht="20.25" customHeight="1" spans="1:3">
      <c r="A339" s="107">
        <v>2120303</v>
      </c>
      <c r="B339" s="99" t="s">
        <v>628</v>
      </c>
      <c r="C339" s="112"/>
    </row>
    <row r="340" s="67" customFormat="1" ht="20.25" customHeight="1" spans="1:3">
      <c r="A340" s="98" t="s">
        <v>629</v>
      </c>
      <c r="B340" s="99" t="s">
        <v>630</v>
      </c>
      <c r="C340" s="112"/>
    </row>
    <row r="341" s="67" customFormat="1" ht="20.25" customHeight="1" spans="1:3">
      <c r="A341" s="98" t="s">
        <v>631</v>
      </c>
      <c r="B341" s="99" t="s">
        <v>632</v>
      </c>
      <c r="C341" s="112">
        <f>C342</f>
        <v>0</v>
      </c>
    </row>
    <row r="342" s="67" customFormat="1" ht="20.25" customHeight="1" spans="1:3">
      <c r="A342" s="98" t="s">
        <v>633</v>
      </c>
      <c r="B342" s="99" t="s">
        <v>634</v>
      </c>
      <c r="C342" s="112"/>
    </row>
    <row r="343" s="67" customFormat="1" ht="20.25" customHeight="1" spans="1:3">
      <c r="A343" s="98" t="s">
        <v>635</v>
      </c>
      <c r="B343" s="99" t="s">
        <v>636</v>
      </c>
      <c r="C343" s="112">
        <f>C344</f>
        <v>0</v>
      </c>
    </row>
    <row r="344" s="67" customFormat="1" ht="20.25" customHeight="1" spans="1:3">
      <c r="A344" s="98" t="s">
        <v>637</v>
      </c>
      <c r="B344" s="99" t="s">
        <v>638</v>
      </c>
      <c r="C344" s="112"/>
    </row>
    <row r="345" s="67" customFormat="1" ht="20.25" customHeight="1" spans="1:3">
      <c r="A345" s="98" t="s">
        <v>639</v>
      </c>
      <c r="B345" s="99" t="s">
        <v>640</v>
      </c>
      <c r="C345" s="112">
        <f>C346+C359+C362+C371+C375+C378+C381</f>
        <v>30</v>
      </c>
    </row>
    <row r="346" s="68" customFormat="1" ht="20.25" customHeight="1" spans="1:3">
      <c r="A346" s="98" t="s">
        <v>641</v>
      </c>
      <c r="B346" s="99" t="s">
        <v>642</v>
      </c>
      <c r="C346" s="112">
        <f>SUM(C347:C358)</f>
        <v>30</v>
      </c>
    </row>
    <row r="347" s="67" customFormat="1" ht="20.25" customHeight="1" spans="1:3">
      <c r="A347" s="98" t="s">
        <v>643</v>
      </c>
      <c r="B347" s="99" t="s">
        <v>46</v>
      </c>
      <c r="C347" s="112"/>
    </row>
    <row r="348" s="67" customFormat="1" ht="20.25" customHeight="1" spans="1:3">
      <c r="A348" s="98" t="s">
        <v>644</v>
      </c>
      <c r="B348" s="99" t="s">
        <v>59</v>
      </c>
      <c r="C348" s="112"/>
    </row>
    <row r="349" s="67" customFormat="1" ht="20.25" customHeight="1" spans="1:3">
      <c r="A349" s="98" t="s">
        <v>645</v>
      </c>
      <c r="B349" s="99" t="s">
        <v>81</v>
      </c>
      <c r="C349" s="112">
        <v>20</v>
      </c>
    </row>
    <row r="350" s="67" customFormat="1" ht="20.25" customHeight="1" spans="1:3">
      <c r="A350" s="98" t="s">
        <v>646</v>
      </c>
      <c r="B350" s="99" t="s">
        <v>647</v>
      </c>
      <c r="C350" s="112"/>
    </row>
    <row r="351" s="67" customFormat="1" ht="20.25" customHeight="1" spans="1:3">
      <c r="A351" s="98" t="s">
        <v>648</v>
      </c>
      <c r="B351" s="99" t="s">
        <v>649</v>
      </c>
      <c r="C351" s="112"/>
    </row>
    <row r="352" s="67" customFormat="1" ht="20.25" customHeight="1" spans="1:3">
      <c r="A352" s="98" t="s">
        <v>650</v>
      </c>
      <c r="B352" s="99" t="s">
        <v>651</v>
      </c>
      <c r="C352" s="112"/>
    </row>
    <row r="353" s="67" customFormat="1" ht="20.25" customHeight="1" spans="1:3">
      <c r="A353" s="98" t="s">
        <v>652</v>
      </c>
      <c r="B353" s="99" t="s">
        <v>653</v>
      </c>
      <c r="C353" s="112"/>
    </row>
    <row r="354" s="67" customFormat="1" ht="20.25" customHeight="1" spans="1:3">
      <c r="A354" s="98" t="s">
        <v>654</v>
      </c>
      <c r="B354" s="99" t="s">
        <v>655</v>
      </c>
      <c r="C354" s="112"/>
    </row>
    <row r="355" s="67" customFormat="1" ht="20.25" customHeight="1" spans="1:3">
      <c r="A355" s="98" t="s">
        <v>656</v>
      </c>
      <c r="B355" s="99" t="s">
        <v>657</v>
      </c>
      <c r="C355" s="112"/>
    </row>
    <row r="356" s="67" customFormat="1" ht="20.25" customHeight="1" spans="1:3">
      <c r="A356" s="98" t="s">
        <v>658</v>
      </c>
      <c r="B356" s="99" t="s">
        <v>659</v>
      </c>
      <c r="C356" s="112"/>
    </row>
    <row r="357" s="67" customFormat="1" ht="20.25" customHeight="1" spans="1:3">
      <c r="A357" s="98" t="s">
        <v>660</v>
      </c>
      <c r="B357" s="99" t="s">
        <v>661</v>
      </c>
      <c r="C357" s="112"/>
    </row>
    <row r="358" s="67" customFormat="1" ht="20.25" customHeight="1" spans="1:3">
      <c r="A358" s="98" t="s">
        <v>662</v>
      </c>
      <c r="B358" s="99" t="s">
        <v>663</v>
      </c>
      <c r="C358" s="112">
        <v>10</v>
      </c>
    </row>
    <row r="359" s="67" customFormat="1" ht="20.25" customHeight="1" spans="1:3">
      <c r="A359" s="98" t="s">
        <v>664</v>
      </c>
      <c r="B359" s="99" t="s">
        <v>665</v>
      </c>
      <c r="C359" s="112">
        <f>C360+C361</f>
        <v>0</v>
      </c>
    </row>
    <row r="360" s="67" customFormat="1" ht="20.25" customHeight="1" spans="1:3">
      <c r="A360" s="98" t="s">
        <v>666</v>
      </c>
      <c r="B360" s="99" t="s">
        <v>667</v>
      </c>
      <c r="C360" s="112"/>
    </row>
    <row r="361" s="67" customFormat="1" ht="20.25" customHeight="1" spans="1:3">
      <c r="A361" s="98" t="s">
        <v>668</v>
      </c>
      <c r="B361" s="99" t="s">
        <v>669</v>
      </c>
      <c r="C361" s="112"/>
    </row>
    <row r="362" s="67" customFormat="1" ht="20.25" customHeight="1" spans="1:3">
      <c r="A362" s="98" t="s">
        <v>670</v>
      </c>
      <c r="B362" s="99" t="s">
        <v>671</v>
      </c>
      <c r="C362" s="112">
        <f>SUM(C363:C370)</f>
        <v>0</v>
      </c>
    </row>
    <row r="363" s="67" customFormat="1" ht="20.25" customHeight="1" spans="1:3">
      <c r="A363" s="98" t="s">
        <v>672</v>
      </c>
      <c r="B363" s="99" t="s">
        <v>46</v>
      </c>
      <c r="C363" s="112"/>
    </row>
    <row r="364" s="67" customFormat="1" ht="20.25" customHeight="1" spans="1:3">
      <c r="A364" s="98" t="s">
        <v>673</v>
      </c>
      <c r="B364" s="99" t="s">
        <v>674</v>
      </c>
      <c r="C364" s="112"/>
    </row>
    <row r="365" s="67" customFormat="1" ht="20.25" customHeight="1" spans="1:3">
      <c r="A365" s="98" t="s">
        <v>675</v>
      </c>
      <c r="B365" s="99" t="s">
        <v>676</v>
      </c>
      <c r="C365" s="112"/>
    </row>
    <row r="366" s="67" customFormat="1" ht="20.25" customHeight="1" spans="1:3">
      <c r="A366" s="98" t="s">
        <v>677</v>
      </c>
      <c r="B366" s="99" t="s">
        <v>678</v>
      </c>
      <c r="C366" s="112"/>
    </row>
    <row r="367" s="67" customFormat="1" ht="20.25" customHeight="1" spans="1:3">
      <c r="A367" s="98" t="s">
        <v>679</v>
      </c>
      <c r="B367" s="99" t="s">
        <v>680</v>
      </c>
      <c r="C367" s="112"/>
    </row>
    <row r="368" s="67" customFormat="1" ht="20.25" customHeight="1" spans="1:3">
      <c r="A368" s="98" t="s">
        <v>681</v>
      </c>
      <c r="B368" s="99" t="s">
        <v>682</v>
      </c>
      <c r="C368" s="112"/>
    </row>
    <row r="369" s="67" customFormat="1" ht="20.25" customHeight="1" spans="1:3">
      <c r="A369" s="98" t="s">
        <v>683</v>
      </c>
      <c r="B369" s="99" t="s">
        <v>684</v>
      </c>
      <c r="C369" s="112"/>
    </row>
    <row r="370" s="67" customFormat="1" ht="20.25" customHeight="1" spans="1:3">
      <c r="A370" s="98" t="s">
        <v>685</v>
      </c>
      <c r="B370" s="99" t="s">
        <v>686</v>
      </c>
      <c r="C370" s="112"/>
    </row>
    <row r="371" s="67" customFormat="1" ht="20.25" customHeight="1" spans="1:3">
      <c r="A371" s="98" t="s">
        <v>687</v>
      </c>
      <c r="B371" s="99" t="s">
        <v>688</v>
      </c>
      <c r="C371" s="112">
        <f>SUM(C372:C374)</f>
        <v>0</v>
      </c>
    </row>
    <row r="372" s="67" customFormat="1" ht="20.25" customHeight="1" spans="1:3">
      <c r="A372" s="98" t="s">
        <v>689</v>
      </c>
      <c r="B372" s="99" t="s">
        <v>59</v>
      </c>
      <c r="C372" s="112"/>
    </row>
    <row r="373" s="67" customFormat="1" ht="20.25" customHeight="1" spans="1:3">
      <c r="A373" s="98" t="s">
        <v>690</v>
      </c>
      <c r="B373" s="99" t="s">
        <v>691</v>
      </c>
      <c r="C373" s="112"/>
    </row>
    <row r="374" s="67" customFormat="1" ht="20.25" customHeight="1" spans="1:3">
      <c r="A374" s="98" t="s">
        <v>692</v>
      </c>
      <c r="B374" s="99" t="s">
        <v>693</v>
      </c>
      <c r="C374" s="112"/>
    </row>
    <row r="375" s="67" customFormat="1" ht="20.25" customHeight="1" spans="1:3">
      <c r="A375" s="98" t="s">
        <v>694</v>
      </c>
      <c r="B375" s="99" t="s">
        <v>695</v>
      </c>
      <c r="C375" s="112">
        <f>C376+C377</f>
        <v>0</v>
      </c>
    </row>
    <row r="376" s="67" customFormat="1" ht="20.25" customHeight="1" spans="1:3">
      <c r="A376" s="98" t="s">
        <v>696</v>
      </c>
      <c r="B376" s="99" t="s">
        <v>697</v>
      </c>
      <c r="C376" s="112"/>
    </row>
    <row r="377" s="67" customFormat="1" ht="20.25" customHeight="1" spans="1:3">
      <c r="A377" s="98" t="s">
        <v>698</v>
      </c>
      <c r="B377" s="99" t="s">
        <v>699</v>
      </c>
      <c r="C377" s="112"/>
    </row>
    <row r="378" s="67" customFormat="1" ht="20.25" customHeight="1" spans="1:3">
      <c r="A378" s="98" t="s">
        <v>700</v>
      </c>
      <c r="B378" s="99" t="s">
        <v>701</v>
      </c>
      <c r="C378" s="112">
        <f>C379+C380</f>
        <v>0</v>
      </c>
    </row>
    <row r="379" s="67" customFormat="1" ht="20.25" customHeight="1" spans="1:3">
      <c r="A379" s="98" t="s">
        <v>702</v>
      </c>
      <c r="B379" s="99" t="s">
        <v>703</v>
      </c>
      <c r="C379" s="112"/>
    </row>
    <row r="380" s="67" customFormat="1" ht="20.25" customHeight="1" spans="1:3">
      <c r="A380" s="98" t="s">
        <v>704</v>
      </c>
      <c r="B380" s="99" t="s">
        <v>705</v>
      </c>
      <c r="C380" s="112"/>
    </row>
    <row r="381" s="67" customFormat="1" ht="20.25" customHeight="1" spans="1:3">
      <c r="A381" s="98" t="s">
        <v>706</v>
      </c>
      <c r="B381" s="99" t="s">
        <v>707</v>
      </c>
      <c r="C381" s="112">
        <f>C382</f>
        <v>0</v>
      </c>
    </row>
    <row r="382" s="67" customFormat="1" ht="20.25" customHeight="1" spans="1:3">
      <c r="A382" s="98" t="s">
        <v>708</v>
      </c>
      <c r="B382" s="99" t="s">
        <v>709</v>
      </c>
      <c r="C382" s="112"/>
    </row>
    <row r="383" s="67" customFormat="1" ht="20.25" customHeight="1" spans="1:3">
      <c r="A383" s="98" t="s">
        <v>710</v>
      </c>
      <c r="B383" s="99" t="s">
        <v>711</v>
      </c>
      <c r="C383" s="112">
        <f>C384</f>
        <v>0</v>
      </c>
    </row>
    <row r="384" s="67" customFormat="1" ht="20.25" customHeight="1" spans="1:3">
      <c r="A384" s="98" t="s">
        <v>712</v>
      </c>
      <c r="B384" s="99" t="s">
        <v>713</v>
      </c>
      <c r="C384" s="112">
        <f>SUM(C385:C388)</f>
        <v>0</v>
      </c>
    </row>
    <row r="385" s="67" customFormat="1" ht="20.25" customHeight="1" spans="1:3">
      <c r="A385" s="98" t="s">
        <v>714</v>
      </c>
      <c r="B385" s="99" t="s">
        <v>46</v>
      </c>
      <c r="C385" s="112"/>
    </row>
    <row r="386" s="67" customFormat="1" ht="20.25" customHeight="1" spans="1:3">
      <c r="A386" s="98" t="s">
        <v>715</v>
      </c>
      <c r="B386" s="99" t="s">
        <v>716</v>
      </c>
      <c r="C386" s="112"/>
    </row>
    <row r="387" s="67" customFormat="1" ht="20.25" customHeight="1" spans="1:3">
      <c r="A387" s="98" t="s">
        <v>717</v>
      </c>
      <c r="B387" s="99" t="s">
        <v>718</v>
      </c>
      <c r="C387" s="112"/>
    </row>
    <row r="388" s="67" customFormat="1" ht="20.25" customHeight="1" spans="1:3">
      <c r="A388" s="98" t="s">
        <v>719</v>
      </c>
      <c r="B388" s="99" t="s">
        <v>720</v>
      </c>
      <c r="C388" s="112"/>
    </row>
    <row r="389" s="67" customFormat="1" ht="20.25" customHeight="1" spans="1:3">
      <c r="A389" s="98" t="s">
        <v>721</v>
      </c>
      <c r="B389" s="99" t="s">
        <v>722</v>
      </c>
      <c r="C389" s="112">
        <f>C390+C392+C395</f>
        <v>0</v>
      </c>
    </row>
    <row r="390" s="67" customFormat="1" ht="20.25" customHeight="1" spans="1:3">
      <c r="A390" s="98" t="s">
        <v>723</v>
      </c>
      <c r="B390" s="99" t="s">
        <v>724</v>
      </c>
      <c r="C390" s="112">
        <f>C391</f>
        <v>0</v>
      </c>
    </row>
    <row r="391" s="67" customFormat="1" ht="20.25" customHeight="1" spans="1:3">
      <c r="A391" s="98" t="s">
        <v>725</v>
      </c>
      <c r="B391" s="99" t="s">
        <v>46</v>
      </c>
      <c r="C391" s="112"/>
    </row>
    <row r="392" s="67" customFormat="1" ht="20.25" customHeight="1" spans="1:3">
      <c r="A392" s="98" t="s">
        <v>726</v>
      </c>
      <c r="B392" s="99" t="s">
        <v>727</v>
      </c>
      <c r="C392" s="112">
        <f>C393+C394</f>
        <v>0</v>
      </c>
    </row>
    <row r="393" s="67" customFormat="1" ht="20.25" customHeight="1" spans="1:3">
      <c r="A393" s="98" t="s">
        <v>728</v>
      </c>
      <c r="B393" s="99" t="s">
        <v>46</v>
      </c>
      <c r="C393" s="112"/>
    </row>
    <row r="394" s="67" customFormat="1" ht="20.25" customHeight="1" spans="1:3">
      <c r="A394" s="98" t="s">
        <v>729</v>
      </c>
      <c r="B394" s="99" t="s">
        <v>59</v>
      </c>
      <c r="C394" s="112"/>
    </row>
    <row r="395" s="67" customFormat="1" ht="20.25" customHeight="1" spans="1:3">
      <c r="A395" s="107">
        <v>21508</v>
      </c>
      <c r="B395" s="99" t="s">
        <v>730</v>
      </c>
      <c r="C395" s="112">
        <f>C396</f>
        <v>0</v>
      </c>
    </row>
    <row r="396" s="67" customFormat="1" ht="20.25" customHeight="1" spans="1:3">
      <c r="A396" s="107">
        <v>2150805</v>
      </c>
      <c r="B396" s="99" t="s">
        <v>731</v>
      </c>
      <c r="C396" s="112"/>
    </row>
    <row r="397" s="67" customFormat="1" ht="20.25" customHeight="1" spans="1:3">
      <c r="A397" s="98" t="s">
        <v>732</v>
      </c>
      <c r="B397" s="99" t="s">
        <v>733</v>
      </c>
      <c r="C397" s="112">
        <f>C398</f>
        <v>0</v>
      </c>
    </row>
    <row r="398" s="67" customFormat="1" ht="20.25" customHeight="1" spans="1:3">
      <c r="A398" s="98" t="s">
        <v>734</v>
      </c>
      <c r="B398" s="99" t="s">
        <v>735</v>
      </c>
      <c r="C398" s="112">
        <f>C399</f>
        <v>0</v>
      </c>
    </row>
    <row r="399" s="67" customFormat="1" ht="20.25" customHeight="1" spans="1:3">
      <c r="A399" s="98" t="s">
        <v>736</v>
      </c>
      <c r="B399" s="99" t="s">
        <v>737</v>
      </c>
      <c r="C399" s="112"/>
    </row>
    <row r="400" s="67" customFormat="1" ht="20.25" customHeight="1" spans="1:3">
      <c r="A400" s="98" t="s">
        <v>738</v>
      </c>
      <c r="B400" s="99" t="s">
        <v>739</v>
      </c>
      <c r="C400" s="112">
        <f>C401+C403</f>
        <v>0</v>
      </c>
    </row>
    <row r="401" s="67" customFormat="1" ht="20.25" customHeight="1" spans="1:3">
      <c r="A401" s="98" t="s">
        <v>740</v>
      </c>
      <c r="B401" s="99" t="s">
        <v>741</v>
      </c>
      <c r="C401" s="112">
        <f>C402</f>
        <v>0</v>
      </c>
    </row>
    <row r="402" s="67" customFormat="1" ht="20.25" customHeight="1" spans="1:3">
      <c r="A402" s="98" t="s">
        <v>742</v>
      </c>
      <c r="B402" s="99" t="s">
        <v>743</v>
      </c>
      <c r="C402" s="112"/>
    </row>
    <row r="403" s="67" customFormat="1" ht="20.25" customHeight="1" spans="1:3">
      <c r="A403" s="98" t="s">
        <v>744</v>
      </c>
      <c r="B403" s="99" t="s">
        <v>745</v>
      </c>
      <c r="C403" s="112">
        <f>C404</f>
        <v>0</v>
      </c>
    </row>
    <row r="404" s="67" customFormat="1" ht="20.25" customHeight="1" spans="1:3">
      <c r="A404" s="107" t="s">
        <v>746</v>
      </c>
      <c r="B404" s="99" t="s">
        <v>747</v>
      </c>
      <c r="C404" s="112"/>
    </row>
    <row r="405" s="67" customFormat="1" ht="20.25" customHeight="1" spans="1:3">
      <c r="A405" s="107" t="s">
        <v>748</v>
      </c>
      <c r="B405" s="99" t="s">
        <v>749</v>
      </c>
      <c r="C405" s="112">
        <f>C406+C411</f>
        <v>0</v>
      </c>
    </row>
    <row r="406" s="67" customFormat="1" ht="20.25" customHeight="1" spans="1:3">
      <c r="A406" s="98" t="s">
        <v>750</v>
      </c>
      <c r="B406" s="99" t="s">
        <v>751</v>
      </c>
      <c r="C406" s="112">
        <f>SUM(C407:C410)</f>
        <v>0</v>
      </c>
    </row>
    <row r="407" s="67" customFormat="1" ht="20.25" customHeight="1" spans="1:3">
      <c r="A407" s="98" t="s">
        <v>752</v>
      </c>
      <c r="B407" s="99" t="s">
        <v>46</v>
      </c>
      <c r="C407" s="112"/>
    </row>
    <row r="408" s="67" customFormat="1" ht="20.25" customHeight="1" spans="1:3">
      <c r="A408" s="98" t="s">
        <v>753</v>
      </c>
      <c r="B408" s="99" t="s">
        <v>59</v>
      </c>
      <c r="C408" s="112"/>
    </row>
    <row r="409" s="67" customFormat="1" ht="20.25" customHeight="1" spans="1:3">
      <c r="A409" s="98" t="s">
        <v>754</v>
      </c>
      <c r="B409" s="99" t="s">
        <v>755</v>
      </c>
      <c r="C409" s="112"/>
    </row>
    <row r="410" s="67" customFormat="1" ht="20.25" customHeight="1" spans="1:3">
      <c r="A410" s="98" t="s">
        <v>756</v>
      </c>
      <c r="B410" s="99" t="s">
        <v>757</v>
      </c>
      <c r="C410" s="112"/>
    </row>
    <row r="411" s="67" customFormat="1" ht="20.25" customHeight="1" spans="1:3">
      <c r="A411" s="98" t="s">
        <v>758</v>
      </c>
      <c r="B411" s="99" t="s">
        <v>759</v>
      </c>
      <c r="C411" s="112">
        <f>C412</f>
        <v>0</v>
      </c>
    </row>
    <row r="412" s="67" customFormat="1" ht="20.25" customHeight="1" spans="1:3">
      <c r="A412" s="98" t="s">
        <v>760</v>
      </c>
      <c r="B412" s="99" t="s">
        <v>46</v>
      </c>
      <c r="C412" s="112"/>
    </row>
    <row r="413" s="67" customFormat="1" ht="20.25" customHeight="1" spans="1:3">
      <c r="A413" s="98" t="s">
        <v>761</v>
      </c>
      <c r="B413" s="99" t="s">
        <v>762</v>
      </c>
      <c r="C413" s="112">
        <f>C414+C416</f>
        <v>0</v>
      </c>
    </row>
    <row r="414" s="67" customFormat="1" ht="20.25" customHeight="1" spans="1:3">
      <c r="A414" s="98" t="s">
        <v>763</v>
      </c>
      <c r="B414" s="99" t="s">
        <v>764</v>
      </c>
      <c r="C414" s="112">
        <f>C415</f>
        <v>0</v>
      </c>
    </row>
    <row r="415" s="67" customFormat="1" ht="20.25" customHeight="1" spans="1:3">
      <c r="A415" s="98" t="s">
        <v>765</v>
      </c>
      <c r="B415" s="99" t="s">
        <v>766</v>
      </c>
      <c r="C415" s="112"/>
    </row>
    <row r="416" s="67" customFormat="1" ht="20.25" customHeight="1" spans="1:3">
      <c r="A416" s="98" t="s">
        <v>767</v>
      </c>
      <c r="B416" s="99" t="s">
        <v>768</v>
      </c>
      <c r="C416" s="112">
        <f>C417+C418+C419</f>
        <v>0</v>
      </c>
    </row>
    <row r="417" s="67" customFormat="1" ht="20.25" customHeight="1" spans="1:3">
      <c r="A417" s="98" t="s">
        <v>769</v>
      </c>
      <c r="B417" s="99" t="s">
        <v>770</v>
      </c>
      <c r="C417" s="112"/>
    </row>
    <row r="418" s="67" customFormat="1" ht="20.25" customHeight="1" spans="1:3">
      <c r="A418" s="98" t="s">
        <v>771</v>
      </c>
      <c r="B418" s="99" t="s">
        <v>772</v>
      </c>
      <c r="C418" s="112"/>
    </row>
    <row r="419" s="67" customFormat="1" ht="20.25" customHeight="1" spans="1:3">
      <c r="A419" s="98" t="s">
        <v>773</v>
      </c>
      <c r="B419" s="99" t="s">
        <v>774</v>
      </c>
      <c r="C419" s="112"/>
    </row>
    <row r="420" s="67" customFormat="1" ht="20.25" customHeight="1" spans="1:3">
      <c r="A420" s="98" t="s">
        <v>775</v>
      </c>
      <c r="B420" s="99" t="s">
        <v>776</v>
      </c>
      <c r="C420" s="112">
        <f>C421+C427+C430</f>
        <v>0</v>
      </c>
    </row>
    <row r="421" s="67" customFormat="1" ht="20.25" customHeight="1" spans="1:3">
      <c r="A421" s="98" t="s">
        <v>777</v>
      </c>
      <c r="B421" s="99" t="s">
        <v>778</v>
      </c>
      <c r="C421" s="112">
        <f>SUM(C422:C426)</f>
        <v>0</v>
      </c>
    </row>
    <row r="422" s="67" customFormat="1" ht="20.25" customHeight="1" spans="1:3">
      <c r="A422" s="98" t="s">
        <v>779</v>
      </c>
      <c r="B422" s="99" t="s">
        <v>46</v>
      </c>
      <c r="C422" s="112"/>
    </row>
    <row r="423" s="67" customFormat="1" ht="20.25" customHeight="1" spans="1:3">
      <c r="A423" s="98" t="s">
        <v>780</v>
      </c>
      <c r="B423" s="99" t="s">
        <v>781</v>
      </c>
      <c r="C423" s="112"/>
    </row>
    <row r="424" s="67" customFormat="1" ht="20.25" customHeight="1" spans="1:3">
      <c r="A424" s="98" t="s">
        <v>782</v>
      </c>
      <c r="B424" s="99" t="s">
        <v>783</v>
      </c>
      <c r="C424" s="112"/>
    </row>
    <row r="425" s="67" customFormat="1" ht="20.25" customHeight="1" spans="1:3">
      <c r="A425" s="98" t="s">
        <v>784</v>
      </c>
      <c r="B425" s="99" t="s">
        <v>81</v>
      </c>
      <c r="C425" s="112"/>
    </row>
    <row r="426" s="67" customFormat="1" ht="20.25" customHeight="1" spans="1:3">
      <c r="A426" s="98" t="s">
        <v>785</v>
      </c>
      <c r="B426" s="99" t="s">
        <v>786</v>
      </c>
      <c r="C426" s="112"/>
    </row>
    <row r="427" s="67" customFormat="1" ht="20.25" customHeight="1" spans="1:3">
      <c r="A427" s="98" t="s">
        <v>787</v>
      </c>
      <c r="B427" s="99" t="s">
        <v>788</v>
      </c>
      <c r="C427" s="112">
        <f>C428+C429</f>
        <v>0</v>
      </c>
    </row>
    <row r="428" s="67" customFormat="1" ht="20.25" customHeight="1" spans="1:3">
      <c r="A428" s="98" t="s">
        <v>789</v>
      </c>
      <c r="B428" s="99" t="s">
        <v>790</v>
      </c>
      <c r="C428" s="112"/>
    </row>
    <row r="429" s="67" customFormat="1" ht="20.25" customHeight="1" spans="1:3">
      <c r="A429" s="98" t="s">
        <v>791</v>
      </c>
      <c r="B429" s="99" t="s">
        <v>792</v>
      </c>
      <c r="C429" s="112"/>
    </row>
    <row r="430" s="67" customFormat="1" ht="20.25" customHeight="1" spans="1:3">
      <c r="A430" s="98" t="s">
        <v>793</v>
      </c>
      <c r="B430" s="99" t="s">
        <v>794</v>
      </c>
      <c r="C430" s="112">
        <f>C431</f>
        <v>0</v>
      </c>
    </row>
    <row r="431" s="67" customFormat="1" ht="20.25" customHeight="1" spans="1:3">
      <c r="A431" s="98" t="s">
        <v>795</v>
      </c>
      <c r="B431" s="99" t="s">
        <v>796</v>
      </c>
      <c r="C431" s="112"/>
    </row>
    <row r="432" s="67" customFormat="1" ht="20.25" customHeight="1" spans="1:3">
      <c r="A432" s="107">
        <v>227</v>
      </c>
      <c r="B432" s="99" t="s">
        <v>797</v>
      </c>
      <c r="C432" s="112"/>
    </row>
    <row r="433" s="67" customFormat="1" ht="20.25" customHeight="1" spans="1:3">
      <c r="A433" s="107">
        <v>232</v>
      </c>
      <c r="B433" s="99" t="s">
        <v>798</v>
      </c>
      <c r="C433" s="112">
        <v>9</v>
      </c>
    </row>
    <row r="434" s="67" customFormat="1" ht="20.25" customHeight="1" spans="1:3">
      <c r="A434" s="107">
        <v>23203</v>
      </c>
      <c r="B434" s="99" t="s">
        <v>799</v>
      </c>
      <c r="C434" s="112">
        <v>9</v>
      </c>
    </row>
    <row r="435" s="67" customFormat="1" ht="20.25" customHeight="1" spans="1:3">
      <c r="A435" s="107">
        <v>2320301</v>
      </c>
      <c r="B435" s="99" t="s">
        <v>800</v>
      </c>
      <c r="C435" s="112"/>
    </row>
    <row r="436" s="67" customFormat="1" ht="20.25" customHeight="1" spans="1:3">
      <c r="A436" s="107">
        <v>233</v>
      </c>
      <c r="B436" s="99" t="s">
        <v>801</v>
      </c>
      <c r="C436" s="112"/>
    </row>
    <row r="437" s="67" customFormat="1" ht="20.25" customHeight="1" spans="1:3">
      <c r="A437" s="107">
        <v>23303</v>
      </c>
      <c r="B437" s="99" t="s">
        <v>802</v>
      </c>
      <c r="C437" s="112"/>
    </row>
  </sheetData>
  <autoFilter ref="A5:C437">
    <extLst/>
  </autoFilter>
  <mergeCells count="4">
    <mergeCell ref="A1:C1"/>
    <mergeCell ref="A2:C2"/>
    <mergeCell ref="B3:C3"/>
    <mergeCell ref="A5:B5"/>
  </mergeCells>
  <printOptions horizontalCentered="1"/>
  <pageMargins left="0.707638888888889" right="0.707638888888889" top="0.590277777777778" bottom="0.432638888888889" header="0.313888888888889" footer="0.313888888888889"/>
  <pageSetup paperSize="9" scale="6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2"/>
  <sheetViews>
    <sheetView zoomScale="84" zoomScaleNormal="84" topLeftCell="A4" workbookViewId="0">
      <pane ySplit="5" topLeftCell="A9" activePane="bottomLeft" state="frozen"/>
      <selection/>
      <selection pane="bottomLeft" activeCell="C10" sqref="C10"/>
    </sheetView>
  </sheetViews>
  <sheetFormatPr defaultColWidth="9" defaultRowHeight="13.5"/>
  <cols>
    <col min="1" max="1" width="13" style="69" customWidth="1"/>
    <col min="2" max="2" width="47.25" style="69" customWidth="1"/>
    <col min="3" max="3" width="21.875" style="66" customWidth="1"/>
    <col min="4" max="4" width="10.375" style="70"/>
    <col min="5" max="5" width="9" style="66"/>
    <col min="6" max="6" width="11.625" style="71" customWidth="1"/>
    <col min="7" max="7" width="12" style="69" customWidth="1"/>
    <col min="8" max="8" width="14.4833333333333" style="69" customWidth="1"/>
    <col min="9" max="9" width="13.2416666666667" style="21" customWidth="1"/>
    <col min="10" max="10" width="13.9833333333333" style="69" customWidth="1"/>
    <col min="11" max="16384" width="9" style="69"/>
  </cols>
  <sheetData>
    <row r="1" s="62" customFormat="1" ht="20.25" customHeight="1" spans="2:9">
      <c r="B1" s="62" t="s">
        <v>803</v>
      </c>
      <c r="C1" s="72"/>
      <c r="D1" s="73"/>
      <c r="E1" s="72"/>
      <c r="F1" s="74"/>
      <c r="I1" s="104"/>
    </row>
    <row r="2" s="63" customFormat="1" ht="32.25" customHeight="1" spans="2:9">
      <c r="B2" s="22" t="s">
        <v>30</v>
      </c>
      <c r="C2" s="75"/>
      <c r="D2" s="76"/>
      <c r="E2" s="77"/>
      <c r="F2" s="78"/>
      <c r="I2" s="22"/>
    </row>
    <row r="3" s="64" customFormat="1" ht="18.75" customHeight="1" spans="2:9">
      <c r="B3" s="79" t="s">
        <v>804</v>
      </c>
      <c r="C3" s="80"/>
      <c r="D3" s="81"/>
      <c r="E3" s="82"/>
      <c r="F3" s="83"/>
      <c r="I3" s="79"/>
    </row>
    <row r="4" s="62" customFormat="1" ht="32.25" customHeight="1" spans="1:9">
      <c r="A4" s="62" t="s">
        <v>803</v>
      </c>
      <c r="C4" s="72"/>
      <c r="D4" s="72"/>
      <c r="E4" s="72"/>
      <c r="F4" s="74"/>
      <c r="I4" s="104"/>
    </row>
    <row r="5" s="62" customFormat="1" ht="30" customHeight="1" spans="1:9">
      <c r="A5" s="22" t="s">
        <v>30</v>
      </c>
      <c r="B5" s="22"/>
      <c r="C5" s="75"/>
      <c r="D5" s="75"/>
      <c r="E5" s="72"/>
      <c r="F5" s="74"/>
      <c r="I5" s="104"/>
    </row>
    <row r="6" s="62" customFormat="1" ht="21" customHeight="1" spans="1:9">
      <c r="A6" s="80" t="s">
        <v>804</v>
      </c>
      <c r="B6" s="80"/>
      <c r="C6" s="80"/>
      <c r="D6" s="75"/>
      <c r="E6" s="72"/>
      <c r="F6" s="74"/>
      <c r="I6" s="104"/>
    </row>
    <row r="7" ht="23.25" customHeight="1" spans="2:3">
      <c r="B7" s="84" t="s">
        <v>1</v>
      </c>
      <c r="C7" s="85"/>
    </row>
    <row r="8" s="2" customFormat="1" ht="20.25" customHeight="1" spans="1:10">
      <c r="A8" s="86" t="s">
        <v>38</v>
      </c>
      <c r="B8" s="87" t="s">
        <v>39</v>
      </c>
      <c r="C8" s="88" t="s">
        <v>31</v>
      </c>
      <c r="D8" s="89"/>
      <c r="E8" s="90"/>
      <c r="F8" s="91" t="s">
        <v>805</v>
      </c>
      <c r="G8" s="29" t="s">
        <v>806</v>
      </c>
      <c r="H8" s="29" t="s">
        <v>33</v>
      </c>
      <c r="I8" s="29" t="s">
        <v>34</v>
      </c>
      <c r="J8" s="29" t="s">
        <v>35</v>
      </c>
    </row>
    <row r="9" s="65" customFormat="1" ht="20.25" customHeight="1" spans="1:10">
      <c r="A9" s="92" t="s">
        <v>40</v>
      </c>
      <c r="B9" s="86"/>
      <c r="C9" s="93">
        <f>C10+C122+C127+C160+C178+C193+C220+C291+C321+C329+C346+C384+C390+C398+C401+C406+C414+C421+C433+C434+C437</f>
        <v>362564.86</v>
      </c>
      <c r="D9" s="94"/>
      <c r="E9" s="95"/>
      <c r="F9" s="96">
        <v>291622.7</v>
      </c>
      <c r="G9" s="97"/>
      <c r="H9" s="97"/>
      <c r="I9" s="29"/>
      <c r="J9" s="97">
        <f>SUM(F9:I9)</f>
        <v>291622.7</v>
      </c>
    </row>
    <row r="10" ht="20.25" customHeight="1" spans="1:10">
      <c r="A10" s="98" t="s">
        <v>41</v>
      </c>
      <c r="B10" s="99" t="s">
        <v>42</v>
      </c>
      <c r="C10" s="100">
        <f>C11+C17+C24+C33+C38+C43+C51+C55+C62+C67+C72+C74+C80+C83+C88+C92+C97+C101+C105+C109+C111+C120+C77</f>
        <v>36478.84</v>
      </c>
      <c r="D10" s="94"/>
      <c r="F10" s="101">
        <v>18893.29</v>
      </c>
      <c r="G10" s="102"/>
      <c r="H10" s="102"/>
      <c r="I10" s="39"/>
      <c r="J10" s="102">
        <f>SUM(F10:I10)</f>
        <v>18893.29</v>
      </c>
    </row>
    <row r="11" s="66" customFormat="1" ht="20.25" customHeight="1" spans="1:10">
      <c r="A11" s="98" t="s">
        <v>43</v>
      </c>
      <c r="B11" s="99" t="s">
        <v>44</v>
      </c>
      <c r="C11" s="100">
        <f>SUM(C12:C16)</f>
        <v>769.77</v>
      </c>
      <c r="D11" s="94"/>
      <c r="F11" s="101">
        <v>764.77</v>
      </c>
      <c r="G11" s="103"/>
      <c r="H11" s="103"/>
      <c r="I11" s="42"/>
      <c r="J11" s="102">
        <f t="shared" ref="J11:J42" si="0">SUM(F11:I11)</f>
        <v>764.77</v>
      </c>
    </row>
    <row r="12" ht="20.25" customHeight="1" spans="1:10">
      <c r="A12" s="98" t="s">
        <v>45</v>
      </c>
      <c r="B12" s="99" t="s">
        <v>46</v>
      </c>
      <c r="C12" s="100">
        <f>558.27+5</f>
        <v>563.27</v>
      </c>
      <c r="D12" s="94"/>
      <c r="F12" s="101">
        <v>558.27</v>
      </c>
      <c r="G12" s="102"/>
      <c r="H12" s="102"/>
      <c r="I12" s="39">
        <v>5</v>
      </c>
      <c r="J12" s="102">
        <f t="shared" si="0"/>
        <v>563.27</v>
      </c>
    </row>
    <row r="13" ht="20.25" customHeight="1" spans="1:10">
      <c r="A13" s="98" t="s">
        <v>47</v>
      </c>
      <c r="B13" s="99" t="s">
        <v>48</v>
      </c>
      <c r="C13" s="100">
        <v>93</v>
      </c>
      <c r="D13" s="94"/>
      <c r="F13" s="101">
        <v>93</v>
      </c>
      <c r="G13" s="102"/>
      <c r="H13" s="102"/>
      <c r="I13" s="39"/>
      <c r="J13" s="102">
        <f t="shared" si="0"/>
        <v>93</v>
      </c>
    </row>
    <row r="14" ht="20.25" customHeight="1" spans="1:10">
      <c r="A14" s="98" t="s">
        <v>49</v>
      </c>
      <c r="B14" s="99" t="s">
        <v>50</v>
      </c>
      <c r="C14" s="100">
        <v>40</v>
      </c>
      <c r="D14" s="94"/>
      <c r="F14" s="101">
        <v>40</v>
      </c>
      <c r="G14" s="102"/>
      <c r="H14" s="102"/>
      <c r="I14" s="39"/>
      <c r="J14" s="102">
        <f t="shared" si="0"/>
        <v>40</v>
      </c>
    </row>
    <row r="15" ht="20.25" customHeight="1" spans="1:10">
      <c r="A15" s="98" t="s">
        <v>51</v>
      </c>
      <c r="B15" s="99" t="s">
        <v>52</v>
      </c>
      <c r="C15" s="100">
        <v>45</v>
      </c>
      <c r="D15" s="94"/>
      <c r="F15" s="101">
        <v>45</v>
      </c>
      <c r="G15" s="102"/>
      <c r="H15" s="102"/>
      <c r="I15" s="39"/>
      <c r="J15" s="102">
        <f t="shared" si="0"/>
        <v>45</v>
      </c>
    </row>
    <row r="16" ht="20.25" customHeight="1" spans="1:10">
      <c r="A16" s="98" t="s">
        <v>53</v>
      </c>
      <c r="B16" s="99" t="s">
        <v>54</v>
      </c>
      <c r="C16" s="100">
        <v>28.5</v>
      </c>
      <c r="D16" s="94"/>
      <c r="F16" s="101">
        <v>28.5</v>
      </c>
      <c r="G16" s="102"/>
      <c r="H16" s="102"/>
      <c r="I16" s="39"/>
      <c r="J16" s="102">
        <f t="shared" si="0"/>
        <v>28.5</v>
      </c>
    </row>
    <row r="17" s="66" customFormat="1" ht="20.25" customHeight="1" spans="1:10">
      <c r="A17" s="98" t="s">
        <v>55</v>
      </c>
      <c r="B17" s="99" t="s">
        <v>56</v>
      </c>
      <c r="C17" s="100">
        <f>SUM(C18:C23)</f>
        <v>566.87</v>
      </c>
      <c r="D17" s="94"/>
      <c r="F17" s="101">
        <v>566.87</v>
      </c>
      <c r="G17" s="103"/>
      <c r="H17" s="103"/>
      <c r="I17" s="42"/>
      <c r="J17" s="102">
        <f t="shared" si="0"/>
        <v>566.87</v>
      </c>
    </row>
    <row r="18" ht="20.25" customHeight="1" spans="1:10">
      <c r="A18" s="98" t="s">
        <v>57</v>
      </c>
      <c r="B18" s="99" t="s">
        <v>46</v>
      </c>
      <c r="C18" s="100">
        <v>390.77</v>
      </c>
      <c r="D18" s="94"/>
      <c r="F18" s="101">
        <v>390.77</v>
      </c>
      <c r="G18" s="102"/>
      <c r="H18" s="102"/>
      <c r="I18" s="39"/>
      <c r="J18" s="102">
        <f t="shared" si="0"/>
        <v>390.77</v>
      </c>
    </row>
    <row r="19" ht="20.25" customHeight="1" spans="1:10">
      <c r="A19" s="98" t="s">
        <v>58</v>
      </c>
      <c r="B19" s="99" t="s">
        <v>59</v>
      </c>
      <c r="C19" s="100">
        <v>17.1</v>
      </c>
      <c r="D19" s="94"/>
      <c r="F19" s="101">
        <v>17.1</v>
      </c>
      <c r="G19" s="102"/>
      <c r="H19" s="102"/>
      <c r="I19" s="39"/>
      <c r="J19" s="102">
        <f t="shared" si="0"/>
        <v>17.1</v>
      </c>
    </row>
    <row r="20" ht="20.25" customHeight="1" spans="1:10">
      <c r="A20" s="98" t="s">
        <v>60</v>
      </c>
      <c r="B20" s="99" t="s">
        <v>61</v>
      </c>
      <c r="C20" s="100">
        <v>72</v>
      </c>
      <c r="D20" s="94"/>
      <c r="F20" s="101">
        <v>72</v>
      </c>
      <c r="G20" s="102"/>
      <c r="H20" s="102"/>
      <c r="I20" s="39"/>
      <c r="J20" s="102">
        <f t="shared" si="0"/>
        <v>72</v>
      </c>
    </row>
    <row r="21" ht="20.25" customHeight="1" spans="1:10">
      <c r="A21" s="98" t="s">
        <v>62</v>
      </c>
      <c r="B21" s="99" t="s">
        <v>63</v>
      </c>
      <c r="C21" s="100">
        <v>14</v>
      </c>
      <c r="D21" s="94"/>
      <c r="F21" s="101">
        <v>14</v>
      </c>
      <c r="G21" s="102"/>
      <c r="H21" s="102"/>
      <c r="I21" s="39"/>
      <c r="J21" s="102">
        <f t="shared" si="0"/>
        <v>14</v>
      </c>
    </row>
    <row r="22" ht="20.25" customHeight="1" spans="1:10">
      <c r="A22" s="98" t="s">
        <v>64</v>
      </c>
      <c r="B22" s="99" t="s">
        <v>65</v>
      </c>
      <c r="C22" s="100">
        <v>46</v>
      </c>
      <c r="D22" s="94"/>
      <c r="F22" s="101">
        <v>46</v>
      </c>
      <c r="G22" s="102"/>
      <c r="H22" s="102"/>
      <c r="I22" s="39"/>
      <c r="J22" s="102">
        <f t="shared" si="0"/>
        <v>46</v>
      </c>
    </row>
    <row r="23" ht="20.25" customHeight="1" spans="1:10">
      <c r="A23" s="98" t="s">
        <v>66</v>
      </c>
      <c r="B23" s="99" t="s">
        <v>67</v>
      </c>
      <c r="C23" s="100">
        <v>27</v>
      </c>
      <c r="D23" s="94"/>
      <c r="F23" s="101">
        <v>27</v>
      </c>
      <c r="G23" s="102"/>
      <c r="H23" s="102"/>
      <c r="I23" s="39"/>
      <c r="J23" s="102">
        <f t="shared" si="0"/>
        <v>27</v>
      </c>
    </row>
    <row r="24" ht="20.25" customHeight="1" spans="1:10">
      <c r="A24" s="98" t="s">
        <v>68</v>
      </c>
      <c r="B24" s="99" t="s">
        <v>69</v>
      </c>
      <c r="C24" s="100">
        <f>SUM(C25:C32)</f>
        <v>7310.93</v>
      </c>
      <c r="D24" s="94"/>
      <c r="F24" s="101">
        <v>4050.57</v>
      </c>
      <c r="G24" s="102"/>
      <c r="H24" s="102"/>
      <c r="I24" s="39"/>
      <c r="J24" s="102">
        <f t="shared" si="0"/>
        <v>4050.57</v>
      </c>
    </row>
    <row r="25" ht="20.25" customHeight="1" spans="1:10">
      <c r="A25" s="98" t="s">
        <v>70</v>
      </c>
      <c r="B25" s="99" t="s">
        <v>46</v>
      </c>
      <c r="C25" s="100">
        <f>1361.73+3260.36</f>
        <v>4622.09</v>
      </c>
      <c r="D25" s="94"/>
      <c r="F25" s="101">
        <v>1361.73</v>
      </c>
      <c r="G25" s="102"/>
      <c r="H25" s="102"/>
      <c r="I25" s="39">
        <v>3260.36</v>
      </c>
      <c r="J25" s="102">
        <f t="shared" si="0"/>
        <v>4622.09</v>
      </c>
    </row>
    <row r="26" ht="20.25" customHeight="1" spans="1:10">
      <c r="A26" s="98" t="s">
        <v>71</v>
      </c>
      <c r="B26" s="99" t="s">
        <v>59</v>
      </c>
      <c r="C26" s="100">
        <v>72</v>
      </c>
      <c r="D26" s="94"/>
      <c r="F26" s="101">
        <v>72</v>
      </c>
      <c r="G26" s="102"/>
      <c r="H26" s="102"/>
      <c r="I26" s="39"/>
      <c r="J26" s="102">
        <f t="shared" si="0"/>
        <v>72</v>
      </c>
    </row>
    <row r="27" ht="20.25" customHeight="1" spans="1:10">
      <c r="A27" s="98" t="s">
        <v>72</v>
      </c>
      <c r="B27" s="99" t="s">
        <v>73</v>
      </c>
      <c r="C27" s="100">
        <v>847.4</v>
      </c>
      <c r="D27" s="94"/>
      <c r="F27" s="101">
        <v>847.4</v>
      </c>
      <c r="G27" s="102"/>
      <c r="H27" s="102"/>
      <c r="I27" s="39"/>
      <c r="J27" s="102">
        <f t="shared" si="0"/>
        <v>847.4</v>
      </c>
    </row>
    <row r="28" ht="20.25" customHeight="1" spans="1:10">
      <c r="A28" s="98" t="s">
        <v>74</v>
      </c>
      <c r="B28" s="99" t="s">
        <v>75</v>
      </c>
      <c r="C28" s="100">
        <v>505</v>
      </c>
      <c r="D28" s="94"/>
      <c r="F28" s="101">
        <v>505</v>
      </c>
      <c r="G28" s="102"/>
      <c r="H28" s="102"/>
      <c r="I28" s="39"/>
      <c r="J28" s="102">
        <f t="shared" si="0"/>
        <v>505</v>
      </c>
    </row>
    <row r="29" ht="20.25" customHeight="1" spans="1:10">
      <c r="A29" s="98" t="s">
        <v>76</v>
      </c>
      <c r="B29" s="99" t="s">
        <v>77</v>
      </c>
      <c r="C29" s="100">
        <v>716.06</v>
      </c>
      <c r="D29" s="94"/>
      <c r="F29" s="101">
        <v>716.06</v>
      </c>
      <c r="G29" s="102"/>
      <c r="H29" s="102"/>
      <c r="I29" s="39"/>
      <c r="J29" s="102">
        <f t="shared" si="0"/>
        <v>716.06</v>
      </c>
    </row>
    <row r="30" ht="20.25" customHeight="1" spans="1:10">
      <c r="A30" s="98" t="s">
        <v>78</v>
      </c>
      <c r="B30" s="99" t="s">
        <v>79</v>
      </c>
      <c r="C30" s="100">
        <v>386.27</v>
      </c>
      <c r="D30" s="94"/>
      <c r="F30" s="101">
        <v>386.27</v>
      </c>
      <c r="G30" s="102"/>
      <c r="H30" s="102"/>
      <c r="I30" s="39"/>
      <c r="J30" s="102">
        <f t="shared" si="0"/>
        <v>386.27</v>
      </c>
    </row>
    <row r="31" ht="20.25" customHeight="1" spans="1:10">
      <c r="A31" s="98" t="s">
        <v>80</v>
      </c>
      <c r="B31" s="99" t="s">
        <v>81</v>
      </c>
      <c r="C31" s="100">
        <v>94.61</v>
      </c>
      <c r="D31" s="94"/>
      <c r="F31" s="101">
        <v>94.61</v>
      </c>
      <c r="G31" s="102"/>
      <c r="H31" s="102"/>
      <c r="I31" s="39"/>
      <c r="J31" s="102">
        <f t="shared" si="0"/>
        <v>94.61</v>
      </c>
    </row>
    <row r="32" ht="20.25" customHeight="1" spans="1:10">
      <c r="A32" s="98" t="s">
        <v>82</v>
      </c>
      <c r="B32" s="99" t="s">
        <v>83</v>
      </c>
      <c r="C32" s="100">
        <v>67.5</v>
      </c>
      <c r="D32" s="94"/>
      <c r="F32" s="101">
        <v>67.5</v>
      </c>
      <c r="G32" s="102"/>
      <c r="H32" s="102"/>
      <c r="I32" s="39"/>
      <c r="J32" s="102">
        <f t="shared" si="0"/>
        <v>67.5</v>
      </c>
    </row>
    <row r="33" ht="20.25" customHeight="1" spans="1:10">
      <c r="A33" s="98" t="s">
        <v>84</v>
      </c>
      <c r="B33" s="99" t="s">
        <v>85</v>
      </c>
      <c r="C33" s="100">
        <f>SUM(C34:C37)</f>
        <v>593.15</v>
      </c>
      <c r="D33" s="94"/>
      <c r="F33" s="101">
        <v>593.15</v>
      </c>
      <c r="G33" s="102"/>
      <c r="H33" s="102"/>
      <c r="I33" s="39"/>
      <c r="J33" s="102">
        <f t="shared" si="0"/>
        <v>593.15</v>
      </c>
    </row>
    <row r="34" ht="20.25" customHeight="1" spans="1:10">
      <c r="A34" s="98" t="s">
        <v>86</v>
      </c>
      <c r="B34" s="99" t="s">
        <v>46</v>
      </c>
      <c r="C34" s="100">
        <v>149.74</v>
      </c>
      <c r="D34" s="94"/>
      <c r="F34" s="101">
        <v>149.74</v>
      </c>
      <c r="G34" s="102"/>
      <c r="H34" s="102"/>
      <c r="I34" s="39"/>
      <c r="J34" s="102">
        <f t="shared" si="0"/>
        <v>149.74</v>
      </c>
    </row>
    <row r="35" ht="20.25" customHeight="1" spans="1:10">
      <c r="A35" s="98" t="s">
        <v>87</v>
      </c>
      <c r="B35" s="99" t="s">
        <v>88</v>
      </c>
      <c r="C35" s="100">
        <v>216.6</v>
      </c>
      <c r="D35" s="94"/>
      <c r="F35" s="101">
        <v>216.6</v>
      </c>
      <c r="G35" s="102"/>
      <c r="H35" s="102"/>
      <c r="I35" s="39"/>
      <c r="J35" s="102">
        <f t="shared" si="0"/>
        <v>216.6</v>
      </c>
    </row>
    <row r="36" ht="20.25" customHeight="1" spans="1:10">
      <c r="A36" s="98" t="s">
        <v>89</v>
      </c>
      <c r="B36" s="99" t="s">
        <v>90</v>
      </c>
      <c r="C36" s="100">
        <v>20</v>
      </c>
      <c r="D36" s="94"/>
      <c r="F36" s="101">
        <v>20</v>
      </c>
      <c r="G36" s="102"/>
      <c r="H36" s="102"/>
      <c r="I36" s="39"/>
      <c r="J36" s="102">
        <f t="shared" si="0"/>
        <v>20</v>
      </c>
    </row>
    <row r="37" ht="20.25" customHeight="1" spans="1:10">
      <c r="A37" s="98" t="s">
        <v>91</v>
      </c>
      <c r="B37" s="99" t="s">
        <v>81</v>
      </c>
      <c r="C37" s="100">
        <v>206.81</v>
      </c>
      <c r="D37" s="94"/>
      <c r="F37" s="101">
        <v>206.81</v>
      </c>
      <c r="G37" s="102"/>
      <c r="H37" s="102"/>
      <c r="I37" s="39"/>
      <c r="J37" s="102">
        <f t="shared" si="0"/>
        <v>206.81</v>
      </c>
    </row>
    <row r="38" ht="20.25" customHeight="1" spans="1:10">
      <c r="A38" s="98" t="s">
        <v>92</v>
      </c>
      <c r="B38" s="99" t="s">
        <v>93</v>
      </c>
      <c r="C38" s="100">
        <f>SUM(C39:C42)</f>
        <v>1124.32</v>
      </c>
      <c r="D38" s="94"/>
      <c r="F38" s="101">
        <v>1122.32</v>
      </c>
      <c r="G38" s="102"/>
      <c r="H38" s="102"/>
      <c r="I38" s="39"/>
      <c r="J38" s="102">
        <f t="shared" si="0"/>
        <v>1122.32</v>
      </c>
    </row>
    <row r="39" ht="20.25" customHeight="1" spans="1:10">
      <c r="A39" s="98" t="s">
        <v>94</v>
      </c>
      <c r="B39" s="99" t="s">
        <v>46</v>
      </c>
      <c r="C39" s="100">
        <f>90.37+2</f>
        <v>92.37</v>
      </c>
      <c r="D39" s="94"/>
      <c r="F39" s="101">
        <v>90.37</v>
      </c>
      <c r="G39" s="102"/>
      <c r="H39" s="102"/>
      <c r="I39" s="39">
        <v>2</v>
      </c>
      <c r="J39" s="102">
        <f t="shared" si="0"/>
        <v>92.37</v>
      </c>
    </row>
    <row r="40" ht="20.25" customHeight="1" spans="1:10">
      <c r="A40" s="98" t="s">
        <v>95</v>
      </c>
      <c r="B40" s="99" t="s">
        <v>96</v>
      </c>
      <c r="C40" s="100">
        <v>145</v>
      </c>
      <c r="D40" s="94"/>
      <c r="F40" s="101">
        <v>145</v>
      </c>
      <c r="G40" s="102"/>
      <c r="H40" s="102"/>
      <c r="I40" s="39"/>
      <c r="J40" s="102">
        <f t="shared" si="0"/>
        <v>145</v>
      </c>
    </row>
    <row r="41" ht="20.25" customHeight="1" spans="1:10">
      <c r="A41" s="98" t="s">
        <v>97</v>
      </c>
      <c r="B41" s="99" t="s">
        <v>98</v>
      </c>
      <c r="C41" s="100">
        <v>730</v>
      </c>
      <c r="D41" s="94"/>
      <c r="F41" s="101">
        <v>730</v>
      </c>
      <c r="G41" s="102"/>
      <c r="H41" s="102"/>
      <c r="I41" s="39"/>
      <c r="J41" s="102">
        <f t="shared" si="0"/>
        <v>730</v>
      </c>
    </row>
    <row r="42" ht="20.25" customHeight="1" spans="1:10">
      <c r="A42" s="98" t="s">
        <v>99</v>
      </c>
      <c r="B42" s="99" t="s">
        <v>81</v>
      </c>
      <c r="C42" s="100">
        <v>156.95</v>
      </c>
      <c r="D42" s="94"/>
      <c r="F42" s="101">
        <v>156.95</v>
      </c>
      <c r="G42" s="102"/>
      <c r="H42" s="102"/>
      <c r="I42" s="39"/>
      <c r="J42" s="102">
        <f t="shared" si="0"/>
        <v>156.95</v>
      </c>
    </row>
    <row r="43" ht="20.25" customHeight="1" spans="1:10">
      <c r="A43" s="98" t="s">
        <v>100</v>
      </c>
      <c r="B43" s="99" t="s">
        <v>101</v>
      </c>
      <c r="C43" s="100">
        <f>SUM(C44:C50)</f>
        <v>1129.32</v>
      </c>
      <c r="D43" s="94"/>
      <c r="F43" s="101">
        <v>1129.32</v>
      </c>
      <c r="G43" s="102"/>
      <c r="H43" s="102"/>
      <c r="I43" s="39"/>
      <c r="J43" s="102">
        <f t="shared" ref="J43:J74" si="1">SUM(F43:I43)</f>
        <v>1129.32</v>
      </c>
    </row>
    <row r="44" ht="20.25" customHeight="1" spans="1:10">
      <c r="A44" s="98" t="s">
        <v>102</v>
      </c>
      <c r="B44" s="99" t="s">
        <v>46</v>
      </c>
      <c r="C44" s="100">
        <v>730.98</v>
      </c>
      <c r="D44" s="94"/>
      <c r="F44" s="101">
        <v>730.98</v>
      </c>
      <c r="G44" s="102"/>
      <c r="H44" s="102"/>
      <c r="I44" s="39"/>
      <c r="J44" s="102">
        <f t="shared" si="1"/>
        <v>730.98</v>
      </c>
    </row>
    <row r="45" ht="20.25" customHeight="1" spans="1:10">
      <c r="A45" s="98" t="s">
        <v>103</v>
      </c>
      <c r="B45" s="99" t="s">
        <v>59</v>
      </c>
      <c r="C45" s="100">
        <v>7</v>
      </c>
      <c r="D45" s="94"/>
      <c r="F45" s="101">
        <v>7</v>
      </c>
      <c r="G45" s="102"/>
      <c r="H45" s="102"/>
      <c r="I45" s="39"/>
      <c r="J45" s="102">
        <f t="shared" si="1"/>
        <v>7</v>
      </c>
    </row>
    <row r="46" ht="20.25" customHeight="1" spans="1:10">
      <c r="A46" s="98" t="s">
        <v>104</v>
      </c>
      <c r="B46" s="99" t="s">
        <v>73</v>
      </c>
      <c r="C46" s="100">
        <v>3</v>
      </c>
      <c r="D46" s="94"/>
      <c r="F46" s="101">
        <v>3</v>
      </c>
      <c r="G46" s="102"/>
      <c r="H46" s="102"/>
      <c r="I46" s="39"/>
      <c r="J46" s="102">
        <f t="shared" si="1"/>
        <v>3</v>
      </c>
    </row>
    <row r="47" ht="20.25" customHeight="1" spans="1:10">
      <c r="A47" s="98" t="s">
        <v>105</v>
      </c>
      <c r="B47" s="99" t="s">
        <v>106</v>
      </c>
      <c r="C47" s="100">
        <v>106</v>
      </c>
      <c r="D47" s="94"/>
      <c r="F47" s="101">
        <v>106</v>
      </c>
      <c r="G47" s="102"/>
      <c r="H47" s="102"/>
      <c r="I47" s="39"/>
      <c r="J47" s="102">
        <f t="shared" si="1"/>
        <v>106</v>
      </c>
    </row>
    <row r="48" ht="20.25" customHeight="1" spans="1:10">
      <c r="A48" s="98" t="s">
        <v>107</v>
      </c>
      <c r="B48" s="99" t="s">
        <v>108</v>
      </c>
      <c r="C48" s="100">
        <v>20</v>
      </c>
      <c r="D48" s="94"/>
      <c r="F48" s="101">
        <v>20</v>
      </c>
      <c r="G48" s="102"/>
      <c r="H48" s="102"/>
      <c r="I48" s="39"/>
      <c r="J48" s="102">
        <f t="shared" si="1"/>
        <v>20</v>
      </c>
    </row>
    <row r="49" ht="20.25" customHeight="1" spans="1:10">
      <c r="A49" s="98" t="s">
        <v>109</v>
      </c>
      <c r="B49" s="99" t="s">
        <v>81</v>
      </c>
      <c r="C49" s="100">
        <v>241.69</v>
      </c>
      <c r="D49" s="94"/>
      <c r="F49" s="101">
        <v>241.69</v>
      </c>
      <c r="G49" s="102"/>
      <c r="H49" s="102"/>
      <c r="I49" s="39"/>
      <c r="J49" s="102">
        <f t="shared" si="1"/>
        <v>241.69</v>
      </c>
    </row>
    <row r="50" ht="20.25" customHeight="1" spans="1:10">
      <c r="A50" s="98" t="s">
        <v>110</v>
      </c>
      <c r="B50" s="99" t="s">
        <v>111</v>
      </c>
      <c r="C50" s="100">
        <v>20.65</v>
      </c>
      <c r="D50" s="94"/>
      <c r="F50" s="101">
        <v>20.65</v>
      </c>
      <c r="G50" s="102"/>
      <c r="H50" s="102"/>
      <c r="I50" s="39"/>
      <c r="J50" s="102">
        <f t="shared" si="1"/>
        <v>20.65</v>
      </c>
    </row>
    <row r="51" ht="20.25" customHeight="1" spans="1:10">
      <c r="A51" s="98" t="s">
        <v>112</v>
      </c>
      <c r="B51" s="99" t="s">
        <v>113</v>
      </c>
      <c r="C51" s="100">
        <f>SUM(C52:C54)</f>
        <v>100</v>
      </c>
      <c r="D51" s="94"/>
      <c r="F51" s="101">
        <v>100</v>
      </c>
      <c r="G51" s="102"/>
      <c r="H51" s="102"/>
      <c r="I51" s="39"/>
      <c r="J51" s="102">
        <f t="shared" si="1"/>
        <v>100</v>
      </c>
    </row>
    <row r="52" ht="20.25" customHeight="1" spans="1:10">
      <c r="A52" s="98" t="s">
        <v>114</v>
      </c>
      <c r="B52" s="99" t="s">
        <v>73</v>
      </c>
      <c r="C52" s="100">
        <v>30</v>
      </c>
      <c r="D52" s="94"/>
      <c r="F52" s="101">
        <v>30</v>
      </c>
      <c r="G52" s="102"/>
      <c r="H52" s="102"/>
      <c r="I52" s="39"/>
      <c r="J52" s="102">
        <f t="shared" si="1"/>
        <v>30</v>
      </c>
    </row>
    <row r="53" ht="20.25" customHeight="1" spans="1:10">
      <c r="A53" s="98" t="s">
        <v>115</v>
      </c>
      <c r="B53" s="99" t="s">
        <v>116</v>
      </c>
      <c r="C53" s="100">
        <v>8</v>
      </c>
      <c r="D53" s="94"/>
      <c r="F53" s="101">
        <v>8</v>
      </c>
      <c r="G53" s="102"/>
      <c r="H53" s="102"/>
      <c r="I53" s="39"/>
      <c r="J53" s="102">
        <f t="shared" si="1"/>
        <v>8</v>
      </c>
    </row>
    <row r="54" ht="20.25" customHeight="1" spans="1:10">
      <c r="A54" s="98" t="s">
        <v>117</v>
      </c>
      <c r="B54" s="99" t="s">
        <v>118</v>
      </c>
      <c r="C54" s="100">
        <v>62</v>
      </c>
      <c r="D54" s="94"/>
      <c r="F54" s="101">
        <v>62</v>
      </c>
      <c r="G54" s="102"/>
      <c r="H54" s="102"/>
      <c r="I54" s="39"/>
      <c r="J54" s="102">
        <f t="shared" si="1"/>
        <v>62</v>
      </c>
    </row>
    <row r="55" ht="20.25" customHeight="1" spans="1:10">
      <c r="A55" s="98" t="s">
        <v>119</v>
      </c>
      <c r="B55" s="99" t="s">
        <v>120</v>
      </c>
      <c r="C55" s="100">
        <f>SUM(C56:C61)</f>
        <v>831.7</v>
      </c>
      <c r="D55" s="94"/>
      <c r="F55" s="101">
        <v>831.7</v>
      </c>
      <c r="G55" s="102"/>
      <c r="H55" s="102"/>
      <c r="I55" s="39"/>
      <c r="J55" s="102">
        <f t="shared" si="1"/>
        <v>831.7</v>
      </c>
    </row>
    <row r="56" ht="20.25" customHeight="1" spans="1:10">
      <c r="A56" s="98" t="s">
        <v>121</v>
      </c>
      <c r="B56" s="99" t="s">
        <v>46</v>
      </c>
      <c r="C56" s="100">
        <v>248.42</v>
      </c>
      <c r="D56" s="94"/>
      <c r="F56" s="101">
        <v>248.42</v>
      </c>
      <c r="G56" s="102"/>
      <c r="H56" s="102"/>
      <c r="I56" s="39"/>
      <c r="J56" s="102">
        <f t="shared" si="1"/>
        <v>248.42</v>
      </c>
    </row>
    <row r="57" ht="20.25" customHeight="1" spans="1:10">
      <c r="A57" s="98" t="s">
        <v>122</v>
      </c>
      <c r="B57" s="99" t="s">
        <v>59</v>
      </c>
      <c r="C57" s="100">
        <v>19</v>
      </c>
      <c r="D57" s="94"/>
      <c r="F57" s="101">
        <v>19</v>
      </c>
      <c r="G57" s="102"/>
      <c r="H57" s="102"/>
      <c r="I57" s="39"/>
      <c r="J57" s="102">
        <f t="shared" si="1"/>
        <v>19</v>
      </c>
    </row>
    <row r="58" ht="20.25" customHeight="1" spans="1:10">
      <c r="A58" s="98" t="s">
        <v>123</v>
      </c>
      <c r="B58" s="99" t="s">
        <v>124</v>
      </c>
      <c r="C58" s="100">
        <v>273.67</v>
      </c>
      <c r="D58" s="94"/>
      <c r="F58" s="101">
        <v>273.67</v>
      </c>
      <c r="G58" s="102"/>
      <c r="H58" s="102"/>
      <c r="I58" s="39"/>
      <c r="J58" s="102">
        <f t="shared" si="1"/>
        <v>273.67</v>
      </c>
    </row>
    <row r="59" ht="20.25" customHeight="1" spans="1:10">
      <c r="A59" s="98" t="s">
        <v>125</v>
      </c>
      <c r="B59" s="99" t="s">
        <v>126</v>
      </c>
      <c r="C59" s="100">
        <v>35</v>
      </c>
      <c r="D59" s="94"/>
      <c r="F59" s="101">
        <v>35</v>
      </c>
      <c r="G59" s="102"/>
      <c r="H59" s="102"/>
      <c r="I59" s="39"/>
      <c r="J59" s="102">
        <f t="shared" si="1"/>
        <v>35</v>
      </c>
    </row>
    <row r="60" ht="20.25" customHeight="1" spans="1:10">
      <c r="A60" s="98" t="s">
        <v>127</v>
      </c>
      <c r="B60" s="99" t="s">
        <v>106</v>
      </c>
      <c r="C60" s="100">
        <v>150</v>
      </c>
      <c r="D60" s="94"/>
      <c r="F60" s="101">
        <v>150</v>
      </c>
      <c r="G60" s="102"/>
      <c r="H60" s="102"/>
      <c r="I60" s="39"/>
      <c r="J60" s="102">
        <f t="shared" si="1"/>
        <v>150</v>
      </c>
    </row>
    <row r="61" ht="20.25" customHeight="1" spans="1:10">
      <c r="A61" s="98" t="s">
        <v>128</v>
      </c>
      <c r="B61" s="99" t="s">
        <v>81</v>
      </c>
      <c r="C61" s="100">
        <v>105.61</v>
      </c>
      <c r="D61" s="94"/>
      <c r="F61" s="101">
        <v>105.61</v>
      </c>
      <c r="G61" s="102"/>
      <c r="H61" s="102"/>
      <c r="I61" s="39"/>
      <c r="J61" s="102">
        <f t="shared" si="1"/>
        <v>105.61</v>
      </c>
    </row>
    <row r="62" ht="20.25" customHeight="1" spans="1:10">
      <c r="A62" s="98" t="s">
        <v>129</v>
      </c>
      <c r="B62" s="99" t="s">
        <v>130</v>
      </c>
      <c r="C62" s="100">
        <f>SUM(C63:C66)</f>
        <v>2706.06</v>
      </c>
      <c r="D62" s="94"/>
      <c r="F62" s="101">
        <v>2706.06</v>
      </c>
      <c r="G62" s="102"/>
      <c r="H62" s="102"/>
      <c r="I62" s="39"/>
      <c r="J62" s="102">
        <f t="shared" si="1"/>
        <v>2706.06</v>
      </c>
    </row>
    <row r="63" ht="20.25" customHeight="1" spans="1:10">
      <c r="A63" s="98" t="s">
        <v>131</v>
      </c>
      <c r="B63" s="99" t="s">
        <v>46</v>
      </c>
      <c r="C63" s="100">
        <v>1561.06</v>
      </c>
      <c r="D63" s="94"/>
      <c r="F63" s="101">
        <v>1561.06</v>
      </c>
      <c r="G63" s="102"/>
      <c r="H63" s="102"/>
      <c r="I63" s="39"/>
      <c r="J63" s="102">
        <f t="shared" si="1"/>
        <v>1561.06</v>
      </c>
    </row>
    <row r="64" ht="20.25" customHeight="1" spans="1:10">
      <c r="A64" s="98" t="s">
        <v>132</v>
      </c>
      <c r="B64" s="99" t="s">
        <v>59</v>
      </c>
      <c r="C64" s="100">
        <v>245</v>
      </c>
      <c r="D64" s="94"/>
      <c r="F64" s="101">
        <v>245</v>
      </c>
      <c r="G64" s="102"/>
      <c r="H64" s="102"/>
      <c r="I64" s="39"/>
      <c r="J64" s="102">
        <f t="shared" si="1"/>
        <v>245</v>
      </c>
    </row>
    <row r="65" ht="20.25" customHeight="1" spans="1:10">
      <c r="A65" s="98" t="s">
        <v>133</v>
      </c>
      <c r="B65" s="99" t="s">
        <v>134</v>
      </c>
      <c r="C65" s="100">
        <v>535</v>
      </c>
      <c r="D65" s="94"/>
      <c r="F65" s="101">
        <v>535</v>
      </c>
      <c r="G65" s="102"/>
      <c r="H65" s="102"/>
      <c r="I65" s="39"/>
      <c r="J65" s="102">
        <f t="shared" si="1"/>
        <v>535</v>
      </c>
    </row>
    <row r="66" ht="20.25" customHeight="1" spans="1:10">
      <c r="A66" s="98" t="s">
        <v>135</v>
      </c>
      <c r="B66" s="99" t="s">
        <v>136</v>
      </c>
      <c r="C66" s="100">
        <v>365</v>
      </c>
      <c r="D66" s="94"/>
      <c r="F66" s="101">
        <v>365</v>
      </c>
      <c r="G66" s="102"/>
      <c r="H66" s="102"/>
      <c r="I66" s="39"/>
      <c r="J66" s="102">
        <f t="shared" si="1"/>
        <v>365</v>
      </c>
    </row>
    <row r="67" ht="20.25" customHeight="1" spans="1:10">
      <c r="A67" s="98" t="s">
        <v>137</v>
      </c>
      <c r="B67" s="99" t="s">
        <v>138</v>
      </c>
      <c r="C67" s="100">
        <f>SUM(C68:C71)</f>
        <v>1354.42</v>
      </c>
      <c r="D67" s="94"/>
      <c r="F67" s="101">
        <v>668.42</v>
      </c>
      <c r="G67" s="102"/>
      <c r="H67" s="102"/>
      <c r="I67" s="39"/>
      <c r="J67" s="102">
        <f t="shared" si="1"/>
        <v>668.42</v>
      </c>
    </row>
    <row r="68" ht="20.25" customHeight="1" spans="1:10">
      <c r="A68" s="98" t="s">
        <v>139</v>
      </c>
      <c r="B68" s="99" t="s">
        <v>46</v>
      </c>
      <c r="C68" s="100">
        <f>429.6+600</f>
        <v>1029.6</v>
      </c>
      <c r="D68" s="94"/>
      <c r="F68" s="101">
        <v>429.6</v>
      </c>
      <c r="G68" s="102">
        <v>600</v>
      </c>
      <c r="H68" s="102"/>
      <c r="I68" s="39"/>
      <c r="J68" s="102">
        <f t="shared" si="1"/>
        <v>1029.6</v>
      </c>
    </row>
    <row r="69" ht="20.25" customHeight="1" spans="1:10">
      <c r="A69" s="98" t="s">
        <v>140</v>
      </c>
      <c r="B69" s="99" t="s">
        <v>141</v>
      </c>
      <c r="C69" s="100">
        <f>160+86</f>
        <v>246</v>
      </c>
      <c r="D69" s="94"/>
      <c r="F69" s="101">
        <v>160</v>
      </c>
      <c r="G69" s="102"/>
      <c r="H69" s="102"/>
      <c r="I69" s="39">
        <v>86</v>
      </c>
      <c r="J69" s="102">
        <f t="shared" si="1"/>
        <v>246</v>
      </c>
    </row>
    <row r="70" s="66" customFormat="1" ht="20.25" customHeight="1" spans="1:10">
      <c r="A70" s="98" t="s">
        <v>142</v>
      </c>
      <c r="B70" s="99" t="s">
        <v>81</v>
      </c>
      <c r="C70" s="100">
        <v>73.82</v>
      </c>
      <c r="D70" s="94"/>
      <c r="F70" s="101">
        <v>73.82</v>
      </c>
      <c r="G70" s="103"/>
      <c r="H70" s="103"/>
      <c r="I70" s="42"/>
      <c r="J70" s="102">
        <f t="shared" si="1"/>
        <v>73.82</v>
      </c>
    </row>
    <row r="71" ht="20.25" customHeight="1" spans="1:10">
      <c r="A71" s="98" t="s">
        <v>143</v>
      </c>
      <c r="B71" s="99" t="s">
        <v>144</v>
      </c>
      <c r="C71" s="100">
        <v>5</v>
      </c>
      <c r="D71" s="94"/>
      <c r="F71" s="101">
        <v>5</v>
      </c>
      <c r="G71" s="102"/>
      <c r="H71" s="102"/>
      <c r="I71" s="39"/>
      <c r="J71" s="102">
        <f t="shared" si="1"/>
        <v>5</v>
      </c>
    </row>
    <row r="72" ht="20.25" customHeight="1" spans="1:10">
      <c r="A72" s="98" t="s">
        <v>145</v>
      </c>
      <c r="B72" s="99" t="s">
        <v>146</v>
      </c>
      <c r="C72" s="100">
        <f>SUM(C73)</f>
        <v>18</v>
      </c>
      <c r="D72" s="94"/>
      <c r="F72" s="101">
        <v>18</v>
      </c>
      <c r="G72" s="102"/>
      <c r="H72" s="102"/>
      <c r="I72" s="39"/>
      <c r="J72" s="102">
        <f t="shared" si="1"/>
        <v>18</v>
      </c>
    </row>
    <row r="73" ht="20.25" customHeight="1" spans="1:10">
      <c r="A73" s="98" t="s">
        <v>147</v>
      </c>
      <c r="B73" s="99" t="s">
        <v>148</v>
      </c>
      <c r="C73" s="100">
        <v>18</v>
      </c>
      <c r="D73" s="94"/>
      <c r="F73" s="101">
        <v>18</v>
      </c>
      <c r="G73" s="102"/>
      <c r="H73" s="102"/>
      <c r="I73" s="39"/>
      <c r="J73" s="102">
        <f t="shared" si="1"/>
        <v>18</v>
      </c>
    </row>
    <row r="74" s="67" customFormat="1" ht="20.25" customHeight="1" spans="1:10">
      <c r="A74" s="98" t="s">
        <v>149</v>
      </c>
      <c r="B74" s="99" t="s">
        <v>150</v>
      </c>
      <c r="C74" s="100">
        <f>SUM(C75:C76)</f>
        <v>33</v>
      </c>
      <c r="D74" s="94"/>
      <c r="E74" s="68"/>
      <c r="F74" s="101">
        <v>33</v>
      </c>
      <c r="G74" s="105"/>
      <c r="H74" s="105"/>
      <c r="I74" s="106"/>
      <c r="J74" s="102">
        <f t="shared" si="1"/>
        <v>33</v>
      </c>
    </row>
    <row r="75" s="67" customFormat="1" ht="20.25" customHeight="1" spans="1:10">
      <c r="A75" s="98" t="s">
        <v>151</v>
      </c>
      <c r="B75" s="99" t="s">
        <v>46</v>
      </c>
      <c r="C75" s="100">
        <v>0</v>
      </c>
      <c r="D75" s="94"/>
      <c r="E75" s="68"/>
      <c r="F75" s="101">
        <v>0</v>
      </c>
      <c r="G75" s="105"/>
      <c r="H75" s="105"/>
      <c r="I75" s="106"/>
      <c r="J75" s="102">
        <f t="shared" ref="J75:J106" si="2">SUM(F75:I75)</f>
        <v>0</v>
      </c>
    </row>
    <row r="76" s="67" customFormat="1" ht="20.25" customHeight="1" spans="1:10">
      <c r="A76" s="98" t="s">
        <v>152</v>
      </c>
      <c r="B76" s="99" t="s">
        <v>153</v>
      </c>
      <c r="C76" s="100">
        <v>33</v>
      </c>
      <c r="D76" s="94"/>
      <c r="E76" s="68"/>
      <c r="F76" s="101">
        <v>33</v>
      </c>
      <c r="G76" s="105"/>
      <c r="H76" s="105"/>
      <c r="I76" s="106"/>
      <c r="J76" s="102">
        <f t="shared" si="2"/>
        <v>33</v>
      </c>
    </row>
    <row r="77" s="67" customFormat="1" ht="20.25" customHeight="1" spans="1:10">
      <c r="A77" s="98" t="s">
        <v>154</v>
      </c>
      <c r="B77" s="99" t="s">
        <v>155</v>
      </c>
      <c r="C77" s="100">
        <f>SUM(C78:C79)</f>
        <v>119.38</v>
      </c>
      <c r="D77" s="94"/>
      <c r="E77" s="68"/>
      <c r="F77" s="101">
        <v>119.38</v>
      </c>
      <c r="G77" s="105"/>
      <c r="H77" s="105"/>
      <c r="I77" s="106"/>
      <c r="J77" s="102">
        <f t="shared" si="2"/>
        <v>119.38</v>
      </c>
    </row>
    <row r="78" s="67" customFormat="1" ht="20.25" customHeight="1" spans="1:10">
      <c r="A78" s="98" t="s">
        <v>156</v>
      </c>
      <c r="B78" s="99" t="s">
        <v>46</v>
      </c>
      <c r="C78" s="100">
        <v>69.38</v>
      </c>
      <c r="D78" s="94"/>
      <c r="E78" s="68"/>
      <c r="F78" s="101">
        <v>69.38</v>
      </c>
      <c r="G78" s="105"/>
      <c r="H78" s="105"/>
      <c r="I78" s="106"/>
      <c r="J78" s="102">
        <f t="shared" si="2"/>
        <v>69.38</v>
      </c>
    </row>
    <row r="79" s="67" customFormat="1" ht="20.25" customHeight="1" spans="1:10">
      <c r="A79" s="98" t="s">
        <v>157</v>
      </c>
      <c r="B79" s="99" t="s">
        <v>158</v>
      </c>
      <c r="C79" s="100">
        <v>50</v>
      </c>
      <c r="D79" s="94"/>
      <c r="E79" s="68"/>
      <c r="F79" s="101">
        <v>50</v>
      </c>
      <c r="G79" s="105"/>
      <c r="H79" s="105"/>
      <c r="I79" s="106"/>
      <c r="J79" s="102">
        <f t="shared" si="2"/>
        <v>50</v>
      </c>
    </row>
    <row r="80" s="67" customFormat="1" ht="20.25" customHeight="1" spans="1:10">
      <c r="A80" s="98" t="s">
        <v>159</v>
      </c>
      <c r="B80" s="99" t="s">
        <v>160</v>
      </c>
      <c r="C80" s="100">
        <f>SUM(C81:C82)</f>
        <v>96.25</v>
      </c>
      <c r="D80" s="94"/>
      <c r="E80" s="68"/>
      <c r="F80" s="101">
        <v>96.25</v>
      </c>
      <c r="G80" s="105"/>
      <c r="H80" s="105"/>
      <c r="I80" s="106"/>
      <c r="J80" s="102">
        <f t="shared" si="2"/>
        <v>96.25</v>
      </c>
    </row>
    <row r="81" s="67" customFormat="1" ht="20.25" customHeight="1" spans="1:10">
      <c r="A81" s="98" t="s">
        <v>161</v>
      </c>
      <c r="B81" s="99" t="s">
        <v>46</v>
      </c>
      <c r="C81" s="100">
        <v>80.25</v>
      </c>
      <c r="D81" s="94"/>
      <c r="E81" s="68"/>
      <c r="F81" s="101">
        <v>80.25</v>
      </c>
      <c r="G81" s="105"/>
      <c r="H81" s="105"/>
      <c r="I81" s="106"/>
      <c r="J81" s="102">
        <f t="shared" si="2"/>
        <v>80.25</v>
      </c>
    </row>
    <row r="82" s="67" customFormat="1" ht="20.25" customHeight="1" spans="1:10">
      <c r="A82" s="98" t="s">
        <v>162</v>
      </c>
      <c r="B82" s="99" t="s">
        <v>65</v>
      </c>
      <c r="C82" s="100">
        <v>16</v>
      </c>
      <c r="D82" s="94"/>
      <c r="E82" s="68"/>
      <c r="F82" s="101">
        <v>16</v>
      </c>
      <c r="G82" s="105"/>
      <c r="H82" s="105"/>
      <c r="I82" s="106"/>
      <c r="J82" s="102">
        <f t="shared" si="2"/>
        <v>16</v>
      </c>
    </row>
    <row r="83" s="67" customFormat="1" ht="20.25" customHeight="1" spans="1:10">
      <c r="A83" s="98" t="s">
        <v>163</v>
      </c>
      <c r="B83" s="99" t="s">
        <v>164</v>
      </c>
      <c r="C83" s="100">
        <f>SUM(C84:C87)</f>
        <v>515.22</v>
      </c>
      <c r="D83" s="94"/>
      <c r="E83" s="68"/>
      <c r="F83" s="101">
        <v>515.22</v>
      </c>
      <c r="G83" s="105"/>
      <c r="H83" s="105"/>
      <c r="I83" s="106"/>
      <c r="J83" s="102">
        <f t="shared" si="2"/>
        <v>515.22</v>
      </c>
    </row>
    <row r="84" s="67" customFormat="1" ht="20.25" customHeight="1" spans="1:10">
      <c r="A84" s="98" t="s">
        <v>165</v>
      </c>
      <c r="B84" s="99" t="s">
        <v>46</v>
      </c>
      <c r="C84" s="100">
        <v>231.83</v>
      </c>
      <c r="D84" s="94"/>
      <c r="E84" s="68"/>
      <c r="F84" s="101">
        <v>231.83</v>
      </c>
      <c r="G84" s="105"/>
      <c r="H84" s="105"/>
      <c r="I84" s="106"/>
      <c r="J84" s="102">
        <f t="shared" si="2"/>
        <v>231.83</v>
      </c>
    </row>
    <row r="85" s="67" customFormat="1" ht="20.25" customHeight="1" spans="1:10">
      <c r="A85" s="98" t="s">
        <v>166</v>
      </c>
      <c r="B85" s="99" t="s">
        <v>167</v>
      </c>
      <c r="C85" s="100">
        <v>156.7</v>
      </c>
      <c r="D85" s="94"/>
      <c r="E85" s="68"/>
      <c r="F85" s="101">
        <v>156.7</v>
      </c>
      <c r="G85" s="105"/>
      <c r="H85" s="105"/>
      <c r="I85" s="106"/>
      <c r="J85" s="102">
        <f t="shared" si="2"/>
        <v>156.7</v>
      </c>
    </row>
    <row r="86" s="67" customFormat="1" ht="20.25" customHeight="1" spans="1:10">
      <c r="A86" s="98" t="s">
        <v>168</v>
      </c>
      <c r="B86" s="99" t="s">
        <v>81</v>
      </c>
      <c r="C86" s="100">
        <v>40.59</v>
      </c>
      <c r="D86" s="94"/>
      <c r="E86" s="68"/>
      <c r="F86" s="101">
        <v>40.59</v>
      </c>
      <c r="G86" s="105"/>
      <c r="H86" s="105"/>
      <c r="I86" s="106"/>
      <c r="J86" s="102">
        <f t="shared" si="2"/>
        <v>40.59</v>
      </c>
    </row>
    <row r="87" s="67" customFormat="1" ht="20.25" customHeight="1" spans="1:10">
      <c r="A87" s="98" t="s">
        <v>169</v>
      </c>
      <c r="B87" s="99" t="s">
        <v>170</v>
      </c>
      <c r="C87" s="100">
        <v>86.1</v>
      </c>
      <c r="D87" s="94"/>
      <c r="E87" s="68"/>
      <c r="F87" s="101">
        <v>86.1</v>
      </c>
      <c r="G87" s="105"/>
      <c r="H87" s="105"/>
      <c r="I87" s="106"/>
      <c r="J87" s="102">
        <f t="shared" si="2"/>
        <v>86.1</v>
      </c>
    </row>
    <row r="88" s="67" customFormat="1" ht="20.25" customHeight="1" spans="1:10">
      <c r="A88" s="98" t="s">
        <v>171</v>
      </c>
      <c r="B88" s="99" t="s">
        <v>172</v>
      </c>
      <c r="C88" s="100">
        <f>SUM(C89:C91)</f>
        <v>1194.03</v>
      </c>
      <c r="D88" s="94"/>
      <c r="E88" s="68"/>
      <c r="F88" s="101">
        <v>1194.03</v>
      </c>
      <c r="G88" s="105"/>
      <c r="H88" s="105"/>
      <c r="I88" s="106"/>
      <c r="J88" s="102">
        <f t="shared" si="2"/>
        <v>1194.03</v>
      </c>
    </row>
    <row r="89" s="67" customFormat="1" ht="20.25" customHeight="1" spans="1:10">
      <c r="A89" s="98" t="s">
        <v>173</v>
      </c>
      <c r="B89" s="99" t="s">
        <v>46</v>
      </c>
      <c r="C89" s="100">
        <v>631.83</v>
      </c>
      <c r="D89" s="94"/>
      <c r="E89" s="68"/>
      <c r="F89" s="101">
        <v>631.83</v>
      </c>
      <c r="G89" s="105"/>
      <c r="H89" s="105"/>
      <c r="I89" s="106"/>
      <c r="J89" s="102">
        <f t="shared" si="2"/>
        <v>631.83</v>
      </c>
    </row>
    <row r="90" s="67" customFormat="1" ht="20.25" customHeight="1" spans="1:10">
      <c r="A90" s="98" t="s">
        <v>174</v>
      </c>
      <c r="B90" s="99" t="s">
        <v>175</v>
      </c>
      <c r="C90" s="100">
        <v>412.2</v>
      </c>
      <c r="D90" s="94"/>
      <c r="E90" s="68"/>
      <c r="F90" s="101">
        <v>412.2</v>
      </c>
      <c r="G90" s="105"/>
      <c r="H90" s="105"/>
      <c r="I90" s="106"/>
      <c r="J90" s="102">
        <f t="shared" si="2"/>
        <v>412.2</v>
      </c>
    </row>
    <row r="91" s="67" customFormat="1" ht="20.25" customHeight="1" spans="1:10">
      <c r="A91" s="98" t="s">
        <v>176</v>
      </c>
      <c r="B91" s="99" t="s">
        <v>81</v>
      </c>
      <c r="C91" s="100">
        <v>150</v>
      </c>
      <c r="D91" s="94"/>
      <c r="E91" s="68"/>
      <c r="F91" s="101">
        <v>150</v>
      </c>
      <c r="G91" s="105"/>
      <c r="H91" s="105"/>
      <c r="I91" s="106"/>
      <c r="J91" s="102">
        <f t="shared" si="2"/>
        <v>150</v>
      </c>
    </row>
    <row r="92" s="67" customFormat="1" ht="20.25" customHeight="1" spans="1:10">
      <c r="A92" s="98" t="s">
        <v>177</v>
      </c>
      <c r="B92" s="99" t="s">
        <v>178</v>
      </c>
      <c r="C92" s="100">
        <f>SUM(C93:C96)</f>
        <v>431.3</v>
      </c>
      <c r="D92" s="94"/>
      <c r="E92" s="68"/>
      <c r="F92" s="101">
        <v>431.3</v>
      </c>
      <c r="G92" s="105"/>
      <c r="H92" s="105"/>
      <c r="I92" s="106"/>
      <c r="J92" s="102">
        <f t="shared" si="2"/>
        <v>431.3</v>
      </c>
    </row>
    <row r="93" s="67" customFormat="1" ht="20.25" customHeight="1" spans="1:10">
      <c r="A93" s="98" t="s">
        <v>179</v>
      </c>
      <c r="B93" s="99" t="s">
        <v>46</v>
      </c>
      <c r="C93" s="100">
        <v>291.97</v>
      </c>
      <c r="D93" s="94"/>
      <c r="E93" s="68"/>
      <c r="F93" s="101">
        <v>291.97</v>
      </c>
      <c r="G93" s="105"/>
      <c r="H93" s="105"/>
      <c r="I93" s="106"/>
      <c r="J93" s="102">
        <f t="shared" si="2"/>
        <v>291.97</v>
      </c>
    </row>
    <row r="94" s="67" customFormat="1" ht="20.25" customHeight="1" spans="1:10">
      <c r="A94" s="98" t="s">
        <v>180</v>
      </c>
      <c r="B94" s="99" t="s">
        <v>59</v>
      </c>
      <c r="C94" s="100">
        <v>23</v>
      </c>
      <c r="D94" s="94"/>
      <c r="E94" s="68"/>
      <c r="F94" s="101">
        <v>23</v>
      </c>
      <c r="G94" s="105"/>
      <c r="H94" s="105"/>
      <c r="I94" s="106"/>
      <c r="J94" s="102">
        <f t="shared" si="2"/>
        <v>23</v>
      </c>
    </row>
    <row r="95" s="67" customFormat="1" ht="20.25" customHeight="1" spans="1:10">
      <c r="A95" s="98" t="s">
        <v>181</v>
      </c>
      <c r="B95" s="99" t="s">
        <v>182</v>
      </c>
      <c r="C95" s="100">
        <v>53</v>
      </c>
      <c r="D95" s="94"/>
      <c r="E95" s="68"/>
      <c r="F95" s="101">
        <v>53</v>
      </c>
      <c r="G95" s="105"/>
      <c r="H95" s="105"/>
      <c r="I95" s="106"/>
      <c r="J95" s="102">
        <f t="shared" si="2"/>
        <v>53</v>
      </c>
    </row>
    <row r="96" s="67" customFormat="1" ht="20.25" customHeight="1" spans="1:10">
      <c r="A96" s="98" t="s">
        <v>183</v>
      </c>
      <c r="B96" s="99" t="s">
        <v>184</v>
      </c>
      <c r="C96" s="100">
        <v>63.33</v>
      </c>
      <c r="D96" s="94"/>
      <c r="E96" s="68"/>
      <c r="F96" s="101">
        <v>63.33</v>
      </c>
      <c r="G96" s="105"/>
      <c r="H96" s="105"/>
      <c r="I96" s="106"/>
      <c r="J96" s="102">
        <f t="shared" si="2"/>
        <v>63.33</v>
      </c>
    </row>
    <row r="97" s="67" customFormat="1" ht="20.25" customHeight="1" spans="1:10">
      <c r="A97" s="98" t="s">
        <v>185</v>
      </c>
      <c r="B97" s="99" t="s">
        <v>186</v>
      </c>
      <c r="C97" s="100">
        <f>SUM(C98:C100)</f>
        <v>541.08</v>
      </c>
      <c r="D97" s="94"/>
      <c r="E97" s="68"/>
      <c r="F97" s="101">
        <v>541.08</v>
      </c>
      <c r="G97" s="105"/>
      <c r="H97" s="105"/>
      <c r="I97" s="106"/>
      <c r="J97" s="102">
        <f t="shared" si="2"/>
        <v>541.08</v>
      </c>
    </row>
    <row r="98" s="67" customFormat="1" ht="20.25" customHeight="1" spans="1:10">
      <c r="A98" s="98" t="s">
        <v>187</v>
      </c>
      <c r="B98" s="99" t="s">
        <v>46</v>
      </c>
      <c r="C98" s="100">
        <v>217.96</v>
      </c>
      <c r="D98" s="94"/>
      <c r="E98" s="68"/>
      <c r="F98" s="101">
        <v>217.96</v>
      </c>
      <c r="G98" s="105"/>
      <c r="H98" s="105"/>
      <c r="I98" s="106"/>
      <c r="J98" s="102">
        <f t="shared" si="2"/>
        <v>217.96</v>
      </c>
    </row>
    <row r="99" s="67" customFormat="1" ht="20.25" customHeight="1" spans="1:10">
      <c r="A99" s="98" t="s">
        <v>188</v>
      </c>
      <c r="B99" s="99" t="s">
        <v>81</v>
      </c>
      <c r="C99" s="100">
        <v>294.12</v>
      </c>
      <c r="D99" s="94"/>
      <c r="E99" s="68"/>
      <c r="F99" s="101">
        <v>294.12</v>
      </c>
      <c r="G99" s="105"/>
      <c r="H99" s="105"/>
      <c r="I99" s="106"/>
      <c r="J99" s="102">
        <f t="shared" si="2"/>
        <v>294.12</v>
      </c>
    </row>
    <row r="100" s="67" customFormat="1" ht="20.25" customHeight="1" spans="1:10">
      <c r="A100" s="98" t="s">
        <v>189</v>
      </c>
      <c r="B100" s="99" t="s">
        <v>190</v>
      </c>
      <c r="C100" s="100">
        <v>29</v>
      </c>
      <c r="D100" s="94"/>
      <c r="E100" s="68"/>
      <c r="F100" s="101">
        <v>29</v>
      </c>
      <c r="G100" s="105"/>
      <c r="H100" s="105"/>
      <c r="I100" s="106"/>
      <c r="J100" s="102">
        <f t="shared" si="2"/>
        <v>29</v>
      </c>
    </row>
    <row r="101" s="67" customFormat="1" ht="20.25" customHeight="1" spans="1:10">
      <c r="A101" s="98" t="s">
        <v>191</v>
      </c>
      <c r="B101" s="99" t="s">
        <v>192</v>
      </c>
      <c r="C101" s="100">
        <f>SUM(C102:C104)</f>
        <v>212.82</v>
      </c>
      <c r="D101" s="94"/>
      <c r="E101" s="68"/>
      <c r="F101" s="101">
        <v>212.82</v>
      </c>
      <c r="G101" s="105"/>
      <c r="H101" s="105"/>
      <c r="I101" s="106"/>
      <c r="J101" s="102">
        <f t="shared" si="2"/>
        <v>212.82</v>
      </c>
    </row>
    <row r="102" s="67" customFormat="1" ht="20.25" customHeight="1" spans="1:10">
      <c r="A102" s="98" t="s">
        <v>193</v>
      </c>
      <c r="B102" s="99" t="s">
        <v>46</v>
      </c>
      <c r="C102" s="100">
        <v>162.3</v>
      </c>
      <c r="D102" s="94"/>
      <c r="E102" s="68"/>
      <c r="F102" s="101">
        <v>162.3</v>
      </c>
      <c r="G102" s="105"/>
      <c r="H102" s="105"/>
      <c r="I102" s="106"/>
      <c r="J102" s="102">
        <f t="shared" si="2"/>
        <v>162.3</v>
      </c>
    </row>
    <row r="103" s="67" customFormat="1" ht="20.25" customHeight="1" spans="1:10">
      <c r="A103" s="98" t="s">
        <v>194</v>
      </c>
      <c r="B103" s="99" t="s">
        <v>195</v>
      </c>
      <c r="C103" s="100">
        <v>41.52</v>
      </c>
      <c r="D103" s="94"/>
      <c r="E103" s="68"/>
      <c r="F103" s="101">
        <v>41.52</v>
      </c>
      <c r="G103" s="105"/>
      <c r="H103" s="105"/>
      <c r="I103" s="106"/>
      <c r="J103" s="102">
        <f t="shared" si="2"/>
        <v>41.52</v>
      </c>
    </row>
    <row r="104" s="67" customFormat="1" ht="20.25" customHeight="1" spans="1:10">
      <c r="A104" s="98" t="s">
        <v>196</v>
      </c>
      <c r="B104" s="99" t="s">
        <v>197</v>
      </c>
      <c r="C104" s="100">
        <v>9</v>
      </c>
      <c r="D104" s="94"/>
      <c r="E104" s="68"/>
      <c r="F104" s="101">
        <v>9</v>
      </c>
      <c r="G104" s="105"/>
      <c r="H104" s="105"/>
      <c r="I104" s="106"/>
      <c r="J104" s="102">
        <f t="shared" si="2"/>
        <v>9</v>
      </c>
    </row>
    <row r="105" s="67" customFormat="1" ht="20.25" customHeight="1" spans="1:10">
      <c r="A105" s="98" t="s">
        <v>198</v>
      </c>
      <c r="B105" s="99" t="s">
        <v>199</v>
      </c>
      <c r="C105" s="100">
        <f>SUM(C106:C108)</f>
        <v>491.91</v>
      </c>
      <c r="D105" s="94"/>
      <c r="E105" s="68"/>
      <c r="F105" s="101">
        <v>491.91</v>
      </c>
      <c r="G105" s="105"/>
      <c r="H105" s="105"/>
      <c r="I105" s="106"/>
      <c r="J105" s="102">
        <f t="shared" si="2"/>
        <v>491.91</v>
      </c>
    </row>
    <row r="106" s="67" customFormat="1" ht="20.25" customHeight="1" spans="1:10">
      <c r="A106" s="98" t="s">
        <v>200</v>
      </c>
      <c r="B106" s="99" t="s">
        <v>46</v>
      </c>
      <c r="C106" s="100">
        <v>303.11</v>
      </c>
      <c r="D106" s="94"/>
      <c r="E106" s="68"/>
      <c r="F106" s="101">
        <v>303.11</v>
      </c>
      <c r="G106" s="105"/>
      <c r="H106" s="105"/>
      <c r="I106" s="106"/>
      <c r="J106" s="102">
        <f t="shared" si="2"/>
        <v>303.11</v>
      </c>
    </row>
    <row r="107" s="67" customFormat="1" ht="20.25" customHeight="1" spans="1:10">
      <c r="A107" s="98" t="s">
        <v>201</v>
      </c>
      <c r="B107" s="99" t="s">
        <v>81</v>
      </c>
      <c r="C107" s="100">
        <v>35.15</v>
      </c>
      <c r="D107" s="94"/>
      <c r="E107" s="68"/>
      <c r="F107" s="101">
        <v>35.15</v>
      </c>
      <c r="G107" s="105"/>
      <c r="H107" s="105"/>
      <c r="I107" s="106"/>
      <c r="J107" s="102">
        <f t="shared" ref="J107:J138" si="3">SUM(F107:I107)</f>
        <v>35.15</v>
      </c>
    </row>
    <row r="108" s="67" customFormat="1" ht="20.25" customHeight="1" spans="1:10">
      <c r="A108" s="98" t="s">
        <v>202</v>
      </c>
      <c r="B108" s="99" t="s">
        <v>203</v>
      </c>
      <c r="C108" s="100">
        <v>153.65</v>
      </c>
      <c r="D108" s="94"/>
      <c r="E108" s="68"/>
      <c r="F108" s="101">
        <v>153.65</v>
      </c>
      <c r="G108" s="105"/>
      <c r="H108" s="105"/>
      <c r="I108" s="106"/>
      <c r="J108" s="102">
        <f t="shared" si="3"/>
        <v>153.65</v>
      </c>
    </row>
    <row r="109" s="67" customFormat="1" ht="20.25" customHeight="1" spans="1:10">
      <c r="A109" s="98" t="s">
        <v>204</v>
      </c>
      <c r="B109" s="99" t="s">
        <v>205</v>
      </c>
      <c r="C109" s="100">
        <f>C110</f>
        <v>53</v>
      </c>
      <c r="D109" s="94"/>
      <c r="E109" s="68"/>
      <c r="F109" s="101">
        <v>53</v>
      </c>
      <c r="G109" s="105"/>
      <c r="H109" s="105"/>
      <c r="I109" s="106"/>
      <c r="J109" s="102">
        <f t="shared" si="3"/>
        <v>53</v>
      </c>
    </row>
    <row r="110" s="67" customFormat="1" ht="20.25" customHeight="1" spans="1:10">
      <c r="A110" s="98" t="s">
        <v>206</v>
      </c>
      <c r="B110" s="99" t="s">
        <v>207</v>
      </c>
      <c r="C110" s="100">
        <v>53</v>
      </c>
      <c r="D110" s="94"/>
      <c r="E110" s="68"/>
      <c r="F110" s="101">
        <v>53</v>
      </c>
      <c r="G110" s="105"/>
      <c r="H110" s="105"/>
      <c r="I110" s="106"/>
      <c r="J110" s="102">
        <f t="shared" si="3"/>
        <v>53</v>
      </c>
    </row>
    <row r="111" s="67" customFormat="1" ht="20.25" customHeight="1" spans="1:10">
      <c r="A111" s="98" t="s">
        <v>208</v>
      </c>
      <c r="B111" s="99" t="s">
        <v>209</v>
      </c>
      <c r="C111" s="100">
        <f>SUM(C112:C119)</f>
        <v>2613.12</v>
      </c>
      <c r="D111" s="94"/>
      <c r="E111" s="68"/>
      <c r="F111" s="101">
        <v>2613.12</v>
      </c>
      <c r="G111" s="105"/>
      <c r="H111" s="105"/>
      <c r="I111" s="106"/>
      <c r="J111" s="102">
        <f t="shared" si="3"/>
        <v>2613.12</v>
      </c>
    </row>
    <row r="112" s="67" customFormat="1" ht="20.25" customHeight="1" spans="1:10">
      <c r="A112" s="98" t="s">
        <v>210</v>
      </c>
      <c r="B112" s="99" t="s">
        <v>46</v>
      </c>
      <c r="C112" s="100">
        <v>1852.12</v>
      </c>
      <c r="D112" s="94"/>
      <c r="E112" s="68"/>
      <c r="F112" s="101">
        <v>1852.12</v>
      </c>
      <c r="G112" s="105"/>
      <c r="H112" s="105"/>
      <c r="I112" s="106"/>
      <c r="J112" s="102">
        <f t="shared" si="3"/>
        <v>1852.12</v>
      </c>
    </row>
    <row r="113" s="67" customFormat="1" ht="20.25" customHeight="1" spans="1:10">
      <c r="A113" s="98" t="s">
        <v>211</v>
      </c>
      <c r="B113" s="99" t="s">
        <v>212</v>
      </c>
      <c r="C113" s="100">
        <v>251</v>
      </c>
      <c r="D113" s="94"/>
      <c r="E113" s="68"/>
      <c r="F113" s="101">
        <v>251</v>
      </c>
      <c r="G113" s="105"/>
      <c r="H113" s="105"/>
      <c r="I113" s="106"/>
      <c r="J113" s="102">
        <f t="shared" si="3"/>
        <v>251</v>
      </c>
    </row>
    <row r="114" s="67" customFormat="1" ht="20.25" customHeight="1" spans="1:10">
      <c r="A114" s="98" t="s">
        <v>213</v>
      </c>
      <c r="B114" s="99" t="s">
        <v>214</v>
      </c>
      <c r="C114" s="100">
        <v>140</v>
      </c>
      <c r="D114" s="94"/>
      <c r="E114" s="68"/>
      <c r="F114" s="101">
        <v>140</v>
      </c>
      <c r="G114" s="105"/>
      <c r="H114" s="105"/>
      <c r="I114" s="106"/>
      <c r="J114" s="102">
        <f t="shared" si="3"/>
        <v>140</v>
      </c>
    </row>
    <row r="115" s="67" customFormat="1" ht="20.25" customHeight="1" spans="1:10">
      <c r="A115" s="98" t="s">
        <v>215</v>
      </c>
      <c r="B115" s="99" t="s">
        <v>106</v>
      </c>
      <c r="C115" s="100">
        <v>25</v>
      </c>
      <c r="D115" s="94"/>
      <c r="E115" s="68"/>
      <c r="F115" s="101">
        <v>25</v>
      </c>
      <c r="G115" s="105"/>
      <c r="H115" s="105"/>
      <c r="I115" s="106"/>
      <c r="J115" s="102">
        <f t="shared" si="3"/>
        <v>25</v>
      </c>
    </row>
    <row r="116" s="67" customFormat="1" ht="20.25" customHeight="1" spans="1:10">
      <c r="A116" s="98" t="s">
        <v>216</v>
      </c>
      <c r="B116" s="99" t="s">
        <v>217</v>
      </c>
      <c r="C116" s="100">
        <v>3</v>
      </c>
      <c r="D116" s="94"/>
      <c r="E116" s="68"/>
      <c r="F116" s="101">
        <v>3</v>
      </c>
      <c r="G116" s="105"/>
      <c r="H116" s="105"/>
      <c r="I116" s="106"/>
      <c r="J116" s="102">
        <f t="shared" si="3"/>
        <v>3</v>
      </c>
    </row>
    <row r="117" s="67" customFormat="1" ht="20.25" customHeight="1" spans="1:10">
      <c r="A117" s="98" t="s">
        <v>218</v>
      </c>
      <c r="B117" s="99" t="s">
        <v>219</v>
      </c>
      <c r="C117" s="100">
        <v>23</v>
      </c>
      <c r="D117" s="94"/>
      <c r="E117" s="68"/>
      <c r="F117" s="101">
        <v>23</v>
      </c>
      <c r="G117" s="105"/>
      <c r="H117" s="105"/>
      <c r="I117" s="106"/>
      <c r="J117" s="102">
        <f t="shared" si="3"/>
        <v>23</v>
      </c>
    </row>
    <row r="118" s="67" customFormat="1" ht="20.25" customHeight="1" spans="1:10">
      <c r="A118" s="98" t="s">
        <v>220</v>
      </c>
      <c r="B118" s="99" t="s">
        <v>221</v>
      </c>
      <c r="C118" s="100">
        <v>9</v>
      </c>
      <c r="D118" s="94"/>
      <c r="E118" s="68"/>
      <c r="F118" s="101">
        <v>9</v>
      </c>
      <c r="G118" s="105"/>
      <c r="H118" s="105"/>
      <c r="I118" s="106"/>
      <c r="J118" s="102">
        <f t="shared" si="3"/>
        <v>9</v>
      </c>
    </row>
    <row r="119" s="67" customFormat="1" ht="20.25" customHeight="1" spans="1:10">
      <c r="A119" s="98" t="s">
        <v>222</v>
      </c>
      <c r="B119" s="99" t="s">
        <v>223</v>
      </c>
      <c r="C119" s="100">
        <v>310</v>
      </c>
      <c r="D119" s="94"/>
      <c r="E119" s="68"/>
      <c r="F119" s="101">
        <v>310</v>
      </c>
      <c r="G119" s="105"/>
      <c r="H119" s="105"/>
      <c r="I119" s="106"/>
      <c r="J119" s="102">
        <f t="shared" si="3"/>
        <v>310</v>
      </c>
    </row>
    <row r="120" s="67" customFormat="1" ht="20.25" customHeight="1" spans="1:10">
      <c r="A120" s="98" t="s">
        <v>224</v>
      </c>
      <c r="B120" s="99" t="s">
        <v>225</v>
      </c>
      <c r="C120" s="100">
        <f>C121</f>
        <v>13673.19</v>
      </c>
      <c r="D120" s="94"/>
      <c r="E120" s="68"/>
      <c r="F120" s="101">
        <v>41</v>
      </c>
      <c r="G120" s="105"/>
      <c r="H120" s="105"/>
      <c r="I120" s="106"/>
      <c r="J120" s="102">
        <f t="shared" si="3"/>
        <v>41</v>
      </c>
    </row>
    <row r="121" s="67" customFormat="1" ht="20.25" customHeight="1" spans="1:10">
      <c r="A121" s="98" t="s">
        <v>226</v>
      </c>
      <c r="B121" s="99" t="s">
        <v>227</v>
      </c>
      <c r="C121" s="100">
        <f>41+12000+1632.19</f>
        <v>13673.19</v>
      </c>
      <c r="D121" s="94"/>
      <c r="E121" s="68"/>
      <c r="F121" s="101">
        <v>41</v>
      </c>
      <c r="G121" s="105">
        <v>12000</v>
      </c>
      <c r="H121" s="105">
        <v>1632.19</v>
      </c>
      <c r="I121" s="106"/>
      <c r="J121" s="102">
        <f t="shared" si="3"/>
        <v>13673.19</v>
      </c>
    </row>
    <row r="122" s="67" customFormat="1" ht="20.25" customHeight="1" spans="1:10">
      <c r="A122" s="98" t="s">
        <v>228</v>
      </c>
      <c r="B122" s="99" t="s">
        <v>229</v>
      </c>
      <c r="C122" s="100">
        <f>C123</f>
        <v>440.69</v>
      </c>
      <c r="D122" s="94"/>
      <c r="E122" s="68"/>
      <c r="F122" s="101">
        <v>433.39</v>
      </c>
      <c r="G122" s="105"/>
      <c r="H122" s="105"/>
      <c r="I122" s="106"/>
      <c r="J122" s="102">
        <f t="shared" si="3"/>
        <v>433.39</v>
      </c>
    </row>
    <row r="123" s="67" customFormat="1" ht="20.25" customHeight="1" spans="1:10">
      <c r="A123" s="98" t="s">
        <v>230</v>
      </c>
      <c r="B123" s="99" t="s">
        <v>231</v>
      </c>
      <c r="C123" s="100">
        <f>SUM(C124:C126)</f>
        <v>440.69</v>
      </c>
      <c r="D123" s="94"/>
      <c r="E123" s="68"/>
      <c r="F123" s="101">
        <v>433.39</v>
      </c>
      <c r="G123" s="105"/>
      <c r="H123" s="105"/>
      <c r="I123" s="106"/>
      <c r="J123" s="102">
        <f t="shared" si="3"/>
        <v>433.39</v>
      </c>
    </row>
    <row r="124" s="67" customFormat="1" ht="20.25" customHeight="1" spans="1:10">
      <c r="A124" s="98" t="s">
        <v>232</v>
      </c>
      <c r="B124" s="99" t="s">
        <v>233</v>
      </c>
      <c r="C124" s="100">
        <v>113</v>
      </c>
      <c r="D124" s="94"/>
      <c r="E124" s="68"/>
      <c r="F124" s="101">
        <v>113</v>
      </c>
      <c r="G124" s="105"/>
      <c r="H124" s="105"/>
      <c r="I124" s="106"/>
      <c r="J124" s="102">
        <f t="shared" si="3"/>
        <v>113</v>
      </c>
    </row>
    <row r="125" s="67" customFormat="1" ht="20.25" customHeight="1" spans="1:10">
      <c r="A125" s="98" t="s">
        <v>234</v>
      </c>
      <c r="B125" s="99" t="s">
        <v>235</v>
      </c>
      <c r="C125" s="100">
        <v>131</v>
      </c>
      <c r="D125" s="94"/>
      <c r="E125" s="68"/>
      <c r="F125" s="101">
        <v>131</v>
      </c>
      <c r="G125" s="105"/>
      <c r="H125" s="105"/>
      <c r="I125" s="106"/>
      <c r="J125" s="102">
        <f t="shared" si="3"/>
        <v>131</v>
      </c>
    </row>
    <row r="126" s="67" customFormat="1" ht="20.25" customHeight="1" spans="1:10">
      <c r="A126" s="98" t="s">
        <v>236</v>
      </c>
      <c r="B126" s="99" t="s">
        <v>237</v>
      </c>
      <c r="C126" s="100">
        <f>189.39+7.3</f>
        <v>196.69</v>
      </c>
      <c r="D126" s="94"/>
      <c r="E126" s="68"/>
      <c r="F126" s="101">
        <v>189.39</v>
      </c>
      <c r="G126" s="105"/>
      <c r="H126" s="105"/>
      <c r="I126" s="106">
        <v>7.3</v>
      </c>
      <c r="J126" s="102">
        <f t="shared" si="3"/>
        <v>196.69</v>
      </c>
    </row>
    <row r="127" s="67" customFormat="1" ht="20.25" customHeight="1" spans="1:10">
      <c r="A127" s="98" t="s">
        <v>238</v>
      </c>
      <c r="B127" s="99" t="s">
        <v>239</v>
      </c>
      <c r="C127" s="100">
        <f>C128+C130+C136+C139+C143+C149+C158</f>
        <v>18375.53</v>
      </c>
      <c r="D127" s="94"/>
      <c r="E127" s="68"/>
      <c r="F127" s="101">
        <v>17235.23</v>
      </c>
      <c r="G127" s="105"/>
      <c r="H127" s="105"/>
      <c r="I127" s="106"/>
      <c r="J127" s="102">
        <f t="shared" si="3"/>
        <v>17235.23</v>
      </c>
    </row>
    <row r="128" s="67" customFormat="1" ht="20.25" customHeight="1" spans="1:10">
      <c r="A128" s="98" t="s">
        <v>240</v>
      </c>
      <c r="B128" s="99" t="s">
        <v>241</v>
      </c>
      <c r="C128" s="100">
        <f>C129</f>
        <v>20</v>
      </c>
      <c r="D128" s="94"/>
      <c r="E128" s="68"/>
      <c r="F128" s="101">
        <v>20</v>
      </c>
      <c r="G128" s="105"/>
      <c r="H128" s="105"/>
      <c r="I128" s="106"/>
      <c r="J128" s="102">
        <f t="shared" si="3"/>
        <v>20</v>
      </c>
    </row>
    <row r="129" s="67" customFormat="1" ht="20.25" customHeight="1" spans="1:10">
      <c r="A129" s="98" t="s">
        <v>242</v>
      </c>
      <c r="B129" s="99" t="s">
        <v>243</v>
      </c>
      <c r="C129" s="100">
        <v>20</v>
      </c>
      <c r="D129" s="94"/>
      <c r="E129" s="68"/>
      <c r="F129" s="101">
        <v>20</v>
      </c>
      <c r="G129" s="105"/>
      <c r="H129" s="105"/>
      <c r="I129" s="106"/>
      <c r="J129" s="102">
        <f t="shared" si="3"/>
        <v>20</v>
      </c>
    </row>
    <row r="130" s="67" customFormat="1" ht="20.25" customHeight="1" spans="1:10">
      <c r="A130" s="98" t="s">
        <v>244</v>
      </c>
      <c r="B130" s="99" t="s">
        <v>245</v>
      </c>
      <c r="C130" s="100">
        <f>SUM(C131:C135)</f>
        <v>10323.96</v>
      </c>
      <c r="D130" s="94"/>
      <c r="E130" s="68"/>
      <c r="F130" s="101">
        <v>10063.96</v>
      </c>
      <c r="G130" s="105"/>
      <c r="H130" s="105"/>
      <c r="I130" s="106"/>
      <c r="J130" s="102">
        <f t="shared" si="3"/>
        <v>10063.96</v>
      </c>
    </row>
    <row r="131" s="67" customFormat="1" ht="20.25" customHeight="1" spans="1:10">
      <c r="A131" s="98" t="s">
        <v>246</v>
      </c>
      <c r="B131" s="99" t="s">
        <v>46</v>
      </c>
      <c r="C131" s="100">
        <v>4156</v>
      </c>
      <c r="D131" s="94"/>
      <c r="E131" s="68"/>
      <c r="F131" s="101">
        <v>4156</v>
      </c>
      <c r="G131" s="105"/>
      <c r="H131" s="105"/>
      <c r="I131" s="106"/>
      <c r="J131" s="102">
        <f t="shared" si="3"/>
        <v>4156</v>
      </c>
    </row>
    <row r="132" s="67" customFormat="1" ht="20.25" customHeight="1" spans="1:10">
      <c r="A132" s="98" t="s">
        <v>247</v>
      </c>
      <c r="B132" s="99" t="s">
        <v>59</v>
      </c>
      <c r="C132" s="100">
        <v>4802.84</v>
      </c>
      <c r="D132" s="94"/>
      <c r="E132" s="68"/>
      <c r="F132" s="101">
        <v>4802.84</v>
      </c>
      <c r="G132" s="105"/>
      <c r="H132" s="105"/>
      <c r="I132" s="106"/>
      <c r="J132" s="102">
        <f t="shared" si="3"/>
        <v>4802.84</v>
      </c>
    </row>
    <row r="133" s="67" customFormat="1" ht="20.25" customHeight="1" spans="1:10">
      <c r="A133" s="98" t="s">
        <v>248</v>
      </c>
      <c r="B133" s="99" t="s">
        <v>106</v>
      </c>
      <c r="C133" s="100">
        <v>912.82</v>
      </c>
      <c r="D133" s="94"/>
      <c r="E133" s="68"/>
      <c r="F133" s="101">
        <v>912.82</v>
      </c>
      <c r="G133" s="105"/>
      <c r="H133" s="105"/>
      <c r="I133" s="106"/>
      <c r="J133" s="102">
        <f t="shared" si="3"/>
        <v>912.82</v>
      </c>
    </row>
    <row r="134" s="67" customFormat="1" ht="20.25" customHeight="1" spans="1:10">
      <c r="A134" s="98" t="s">
        <v>249</v>
      </c>
      <c r="B134" s="99" t="s">
        <v>250</v>
      </c>
      <c r="C134" s="100">
        <v>52</v>
      </c>
      <c r="D134" s="94"/>
      <c r="E134" s="68"/>
      <c r="F134" s="101">
        <v>52</v>
      </c>
      <c r="G134" s="105"/>
      <c r="H134" s="105"/>
      <c r="I134" s="106"/>
      <c r="J134" s="102">
        <f t="shared" si="3"/>
        <v>52</v>
      </c>
    </row>
    <row r="135" s="67" customFormat="1" ht="20.25" customHeight="1" spans="1:10">
      <c r="A135" s="98" t="s">
        <v>251</v>
      </c>
      <c r="B135" s="99" t="s">
        <v>252</v>
      </c>
      <c r="C135" s="100">
        <f>140.3+260</f>
        <v>400.3</v>
      </c>
      <c r="D135" s="94"/>
      <c r="E135" s="68"/>
      <c r="F135" s="101">
        <v>140.3</v>
      </c>
      <c r="G135" s="105"/>
      <c r="H135" s="105">
        <v>260</v>
      </c>
      <c r="I135" s="106"/>
      <c r="J135" s="102">
        <f t="shared" si="3"/>
        <v>400.3</v>
      </c>
    </row>
    <row r="136" s="67" customFormat="1" ht="20.25" customHeight="1" spans="1:10">
      <c r="A136" s="98" t="s">
        <v>253</v>
      </c>
      <c r="B136" s="99" t="s">
        <v>254</v>
      </c>
      <c r="C136" s="100">
        <f>SUM(C137:C138)</f>
        <v>15</v>
      </c>
      <c r="D136" s="94"/>
      <c r="E136" s="68"/>
      <c r="F136" s="101">
        <v>15</v>
      </c>
      <c r="G136" s="105"/>
      <c r="H136" s="105"/>
      <c r="I136" s="106"/>
      <c r="J136" s="102">
        <f t="shared" si="3"/>
        <v>15</v>
      </c>
    </row>
    <row r="137" s="67" customFormat="1" ht="20.25" customHeight="1" spans="1:10">
      <c r="A137" s="98" t="s">
        <v>255</v>
      </c>
      <c r="B137" s="99" t="s">
        <v>256</v>
      </c>
      <c r="C137" s="100">
        <v>10</v>
      </c>
      <c r="D137" s="94"/>
      <c r="E137" s="68"/>
      <c r="F137" s="101">
        <v>10</v>
      </c>
      <c r="G137" s="105"/>
      <c r="H137" s="105"/>
      <c r="I137" s="106"/>
      <c r="J137" s="102">
        <f t="shared" si="3"/>
        <v>10</v>
      </c>
    </row>
    <row r="138" s="67" customFormat="1" ht="20.25" customHeight="1" spans="1:10">
      <c r="A138" s="98" t="s">
        <v>257</v>
      </c>
      <c r="B138" s="99" t="s">
        <v>258</v>
      </c>
      <c r="C138" s="100">
        <v>5</v>
      </c>
      <c r="D138" s="94"/>
      <c r="E138" s="68"/>
      <c r="F138" s="101">
        <v>5</v>
      </c>
      <c r="G138" s="105"/>
      <c r="H138" s="105"/>
      <c r="I138" s="106"/>
      <c r="J138" s="102">
        <f t="shared" si="3"/>
        <v>5</v>
      </c>
    </row>
    <row r="139" s="67" customFormat="1" ht="20.25" customHeight="1" spans="1:10">
      <c r="A139" s="98" t="s">
        <v>259</v>
      </c>
      <c r="B139" s="99" t="s">
        <v>260</v>
      </c>
      <c r="C139" s="100">
        <f>SUM(C140:C142)</f>
        <v>1789.16</v>
      </c>
      <c r="D139" s="94"/>
      <c r="E139" s="68"/>
      <c r="F139" s="101">
        <v>1789.16</v>
      </c>
      <c r="G139" s="105"/>
      <c r="H139" s="105"/>
      <c r="I139" s="106"/>
      <c r="J139" s="102">
        <f t="shared" ref="J139:J181" si="4">SUM(F139:I139)</f>
        <v>1789.16</v>
      </c>
    </row>
    <row r="140" s="67" customFormat="1" ht="20.25" customHeight="1" spans="1:10">
      <c r="A140" s="98" t="s">
        <v>261</v>
      </c>
      <c r="B140" s="99" t="s">
        <v>46</v>
      </c>
      <c r="C140" s="100">
        <v>1444.16</v>
      </c>
      <c r="D140" s="94"/>
      <c r="E140" s="68"/>
      <c r="F140" s="101">
        <v>1444.16</v>
      </c>
      <c r="G140" s="105"/>
      <c r="H140" s="105"/>
      <c r="I140" s="106"/>
      <c r="J140" s="102">
        <f t="shared" si="4"/>
        <v>1444.16</v>
      </c>
    </row>
    <row r="141" s="67" customFormat="1" ht="20.25" customHeight="1" spans="1:10">
      <c r="A141" s="98" t="s">
        <v>262</v>
      </c>
      <c r="B141" s="99" t="s">
        <v>59</v>
      </c>
      <c r="C141" s="100">
        <v>40</v>
      </c>
      <c r="D141" s="94"/>
      <c r="E141" s="68"/>
      <c r="F141" s="101">
        <v>40</v>
      </c>
      <c r="G141" s="105"/>
      <c r="H141" s="105"/>
      <c r="I141" s="106"/>
      <c r="J141" s="102">
        <f t="shared" si="4"/>
        <v>40</v>
      </c>
    </row>
    <row r="142" s="67" customFormat="1" ht="20.25" customHeight="1" spans="1:10">
      <c r="A142" s="98" t="s">
        <v>263</v>
      </c>
      <c r="B142" s="99" t="s">
        <v>264</v>
      </c>
      <c r="C142" s="100">
        <v>305</v>
      </c>
      <c r="D142" s="94"/>
      <c r="E142" s="68"/>
      <c r="F142" s="101">
        <v>305</v>
      </c>
      <c r="G142" s="105"/>
      <c r="H142" s="105"/>
      <c r="I142" s="106"/>
      <c r="J142" s="102">
        <f t="shared" si="4"/>
        <v>305</v>
      </c>
    </row>
    <row r="143" s="67" customFormat="1" ht="20.25" customHeight="1" spans="1:10">
      <c r="A143" s="98" t="s">
        <v>265</v>
      </c>
      <c r="B143" s="99" t="s">
        <v>266</v>
      </c>
      <c r="C143" s="100">
        <f>SUM(C144:C148)</f>
        <v>4464.37</v>
      </c>
      <c r="D143" s="94"/>
      <c r="E143" s="68"/>
      <c r="F143" s="101">
        <v>4464.37</v>
      </c>
      <c r="G143" s="105"/>
      <c r="H143" s="105"/>
      <c r="I143" s="106"/>
      <c r="J143" s="102">
        <f t="shared" si="4"/>
        <v>4464.37</v>
      </c>
    </row>
    <row r="144" s="67" customFormat="1" ht="20.25" customHeight="1" spans="1:10">
      <c r="A144" s="98" t="s">
        <v>267</v>
      </c>
      <c r="B144" s="99" t="s">
        <v>46</v>
      </c>
      <c r="C144" s="100">
        <v>3582.37</v>
      </c>
      <c r="D144" s="94"/>
      <c r="E144" s="68"/>
      <c r="F144" s="101">
        <v>3582.37</v>
      </c>
      <c r="G144" s="105"/>
      <c r="H144" s="105"/>
      <c r="I144" s="106"/>
      <c r="J144" s="102">
        <f t="shared" si="4"/>
        <v>3582.37</v>
      </c>
    </row>
    <row r="145" s="67" customFormat="1" ht="20.25" customHeight="1" spans="1:10">
      <c r="A145" s="98" t="s">
        <v>268</v>
      </c>
      <c r="B145" s="99" t="s">
        <v>59</v>
      </c>
      <c r="C145" s="100">
        <v>122</v>
      </c>
      <c r="D145" s="94"/>
      <c r="E145" s="68"/>
      <c r="F145" s="101">
        <v>122</v>
      </c>
      <c r="G145" s="105"/>
      <c r="H145" s="105"/>
      <c r="I145" s="106"/>
      <c r="J145" s="102">
        <f t="shared" si="4"/>
        <v>122</v>
      </c>
    </row>
    <row r="146" s="67" customFormat="1" ht="20.25" customHeight="1" spans="1:10">
      <c r="A146" s="98" t="s">
        <v>269</v>
      </c>
      <c r="B146" s="99" t="s">
        <v>270</v>
      </c>
      <c r="C146" s="100">
        <v>10</v>
      </c>
      <c r="D146" s="94"/>
      <c r="E146" s="68"/>
      <c r="F146" s="101">
        <v>10</v>
      </c>
      <c r="G146" s="105"/>
      <c r="H146" s="105"/>
      <c r="I146" s="106"/>
      <c r="J146" s="102">
        <f t="shared" si="4"/>
        <v>10</v>
      </c>
    </row>
    <row r="147" s="67" customFormat="1" ht="20.25" customHeight="1" spans="1:10">
      <c r="A147" s="98" t="s">
        <v>271</v>
      </c>
      <c r="B147" s="99" t="s">
        <v>272</v>
      </c>
      <c r="C147" s="100">
        <v>500</v>
      </c>
      <c r="D147" s="94"/>
      <c r="E147" s="68"/>
      <c r="F147" s="101">
        <v>500</v>
      </c>
      <c r="G147" s="105"/>
      <c r="H147" s="105"/>
      <c r="I147" s="106"/>
      <c r="J147" s="102">
        <f t="shared" si="4"/>
        <v>500</v>
      </c>
    </row>
    <row r="148" s="67" customFormat="1" ht="20.25" customHeight="1" spans="1:10">
      <c r="A148" s="98" t="s">
        <v>273</v>
      </c>
      <c r="B148" s="99" t="s">
        <v>274</v>
      </c>
      <c r="C148" s="100">
        <v>250</v>
      </c>
      <c r="D148" s="94"/>
      <c r="E148" s="68"/>
      <c r="F148" s="101">
        <v>250</v>
      </c>
      <c r="G148" s="105"/>
      <c r="H148" s="105"/>
      <c r="I148" s="106"/>
      <c r="J148" s="102">
        <f t="shared" si="4"/>
        <v>250</v>
      </c>
    </row>
    <row r="149" s="67" customFormat="1" ht="20.25" customHeight="1" spans="1:10">
      <c r="A149" s="98" t="s">
        <v>275</v>
      </c>
      <c r="B149" s="99" t="s">
        <v>276</v>
      </c>
      <c r="C149" s="100">
        <f>SUM(C150:C157)</f>
        <v>1743.04</v>
      </c>
      <c r="D149" s="94"/>
      <c r="E149" s="68"/>
      <c r="F149" s="101">
        <v>862.74</v>
      </c>
      <c r="G149" s="105"/>
      <c r="H149" s="105"/>
      <c r="I149" s="106"/>
      <c r="J149" s="102">
        <f t="shared" si="4"/>
        <v>862.74</v>
      </c>
    </row>
    <row r="150" s="67" customFormat="1" ht="20.25" customHeight="1" spans="1:10">
      <c r="A150" s="98" t="s">
        <v>277</v>
      </c>
      <c r="B150" s="99" t="s">
        <v>46</v>
      </c>
      <c r="C150" s="100">
        <v>575.92</v>
      </c>
      <c r="D150" s="94"/>
      <c r="E150" s="68"/>
      <c r="F150" s="101">
        <v>575.92</v>
      </c>
      <c r="G150" s="105"/>
      <c r="H150" s="105"/>
      <c r="I150" s="106"/>
      <c r="J150" s="102">
        <f t="shared" si="4"/>
        <v>575.92</v>
      </c>
    </row>
    <row r="151" s="67" customFormat="1" ht="20.25" customHeight="1" spans="1:10">
      <c r="A151" s="98" t="s">
        <v>278</v>
      </c>
      <c r="B151" s="99" t="s">
        <v>279</v>
      </c>
      <c r="C151" s="100">
        <f>56+880.3</f>
        <v>936.3</v>
      </c>
      <c r="D151" s="94"/>
      <c r="E151" s="68"/>
      <c r="F151" s="101">
        <v>56</v>
      </c>
      <c r="G151" s="105"/>
      <c r="H151" s="105"/>
      <c r="I151" s="106">
        <v>880.3</v>
      </c>
      <c r="J151" s="102">
        <f t="shared" si="4"/>
        <v>936.3</v>
      </c>
    </row>
    <row r="152" s="67" customFormat="1" ht="20.25" customHeight="1" spans="1:10">
      <c r="A152" s="98" t="s">
        <v>280</v>
      </c>
      <c r="B152" s="99" t="s">
        <v>281</v>
      </c>
      <c r="C152" s="100">
        <v>9</v>
      </c>
      <c r="D152" s="94"/>
      <c r="E152" s="68"/>
      <c r="F152" s="101">
        <v>9</v>
      </c>
      <c r="G152" s="105"/>
      <c r="H152" s="105"/>
      <c r="I152" s="106"/>
      <c r="J152" s="102">
        <f t="shared" si="4"/>
        <v>9</v>
      </c>
    </row>
    <row r="153" s="67" customFormat="1" ht="20.25" customHeight="1" spans="1:10">
      <c r="A153" s="98" t="s">
        <v>282</v>
      </c>
      <c r="B153" s="99" t="s">
        <v>283</v>
      </c>
      <c r="C153" s="100">
        <v>60</v>
      </c>
      <c r="D153" s="94"/>
      <c r="E153" s="68"/>
      <c r="F153" s="101">
        <v>60</v>
      </c>
      <c r="G153" s="105"/>
      <c r="H153" s="105"/>
      <c r="I153" s="106"/>
      <c r="J153" s="102">
        <f t="shared" si="4"/>
        <v>60</v>
      </c>
    </row>
    <row r="154" s="67" customFormat="1" ht="20.25" customHeight="1" spans="1:10">
      <c r="A154" s="98" t="s">
        <v>284</v>
      </c>
      <c r="B154" s="99" t="s">
        <v>285</v>
      </c>
      <c r="C154" s="100">
        <v>50</v>
      </c>
      <c r="D154" s="94"/>
      <c r="E154" s="68"/>
      <c r="F154" s="101">
        <v>50</v>
      </c>
      <c r="G154" s="105"/>
      <c r="H154" s="105"/>
      <c r="I154" s="106"/>
      <c r="J154" s="102">
        <f t="shared" si="4"/>
        <v>50</v>
      </c>
    </row>
    <row r="155" s="67" customFormat="1" ht="20.25" customHeight="1" spans="1:10">
      <c r="A155" s="98" t="s">
        <v>286</v>
      </c>
      <c r="B155" s="99" t="s">
        <v>287</v>
      </c>
      <c r="C155" s="100">
        <v>73</v>
      </c>
      <c r="D155" s="94"/>
      <c r="E155" s="68"/>
      <c r="F155" s="101">
        <v>73</v>
      </c>
      <c r="G155" s="105"/>
      <c r="H155" s="105"/>
      <c r="I155" s="106"/>
      <c r="J155" s="102">
        <f t="shared" si="4"/>
        <v>73</v>
      </c>
    </row>
    <row r="156" s="67" customFormat="1" ht="20.25" customHeight="1" spans="1:10">
      <c r="A156" s="98" t="s">
        <v>288</v>
      </c>
      <c r="B156" s="99" t="s">
        <v>81</v>
      </c>
      <c r="C156" s="100">
        <v>36.82</v>
      </c>
      <c r="D156" s="94"/>
      <c r="E156" s="68"/>
      <c r="F156" s="101">
        <v>36.82</v>
      </c>
      <c r="G156" s="105"/>
      <c r="H156" s="105"/>
      <c r="I156" s="106"/>
      <c r="J156" s="102">
        <f t="shared" si="4"/>
        <v>36.82</v>
      </c>
    </row>
    <row r="157" s="67" customFormat="1" ht="20.25" customHeight="1" spans="1:10">
      <c r="A157" s="98" t="s">
        <v>289</v>
      </c>
      <c r="B157" s="99" t="s">
        <v>290</v>
      </c>
      <c r="C157" s="100">
        <v>2</v>
      </c>
      <c r="D157" s="94"/>
      <c r="E157" s="68"/>
      <c r="F157" s="101">
        <v>2</v>
      </c>
      <c r="G157" s="105"/>
      <c r="H157" s="105"/>
      <c r="I157" s="106"/>
      <c r="J157" s="102">
        <f t="shared" si="4"/>
        <v>2</v>
      </c>
    </row>
    <row r="158" s="67" customFormat="1" ht="20.25" customHeight="1" spans="1:10">
      <c r="A158" s="98" t="s">
        <v>291</v>
      </c>
      <c r="B158" s="99" t="s">
        <v>292</v>
      </c>
      <c r="C158" s="100">
        <f>C159</f>
        <v>20</v>
      </c>
      <c r="D158" s="94"/>
      <c r="E158" s="68"/>
      <c r="F158" s="101">
        <v>20</v>
      </c>
      <c r="G158" s="105"/>
      <c r="H158" s="105"/>
      <c r="I158" s="106"/>
      <c r="J158" s="102">
        <f t="shared" si="4"/>
        <v>20</v>
      </c>
    </row>
    <row r="159" s="67" customFormat="1" ht="20.25" customHeight="1" spans="1:10">
      <c r="A159" s="98" t="s">
        <v>293</v>
      </c>
      <c r="B159" s="99" t="s">
        <v>294</v>
      </c>
      <c r="C159" s="100">
        <v>20</v>
      </c>
      <c r="D159" s="94"/>
      <c r="E159" s="68"/>
      <c r="F159" s="101">
        <v>20</v>
      </c>
      <c r="G159" s="105"/>
      <c r="H159" s="105"/>
      <c r="I159" s="106"/>
      <c r="J159" s="102">
        <f t="shared" si="4"/>
        <v>20</v>
      </c>
    </row>
    <row r="160" s="67" customFormat="1" ht="20.25" customHeight="1" spans="1:10">
      <c r="A160" s="98" t="s">
        <v>295</v>
      </c>
      <c r="B160" s="99" t="s">
        <v>296</v>
      </c>
      <c r="C160" s="100">
        <f>C161+C164+C169+C171+C173+C176</f>
        <v>89763.33</v>
      </c>
      <c r="D160" s="94"/>
      <c r="E160" s="68"/>
      <c r="F160" s="101">
        <v>86763.33</v>
      </c>
      <c r="G160" s="105"/>
      <c r="H160" s="105"/>
      <c r="I160" s="106"/>
      <c r="J160" s="102">
        <f t="shared" si="4"/>
        <v>86763.33</v>
      </c>
    </row>
    <row r="161" s="67" customFormat="1" ht="20.25" customHeight="1" spans="1:10">
      <c r="A161" s="98" t="s">
        <v>297</v>
      </c>
      <c r="B161" s="99" t="s">
        <v>298</v>
      </c>
      <c r="C161" s="100">
        <f>SUM(C162:C163)</f>
        <v>2424.62</v>
      </c>
      <c r="D161" s="94"/>
      <c r="E161" s="68"/>
      <c r="F161" s="101">
        <v>2424.62</v>
      </c>
      <c r="G161" s="105"/>
      <c r="H161" s="105"/>
      <c r="I161" s="106"/>
      <c r="J161" s="102">
        <f t="shared" si="4"/>
        <v>2424.62</v>
      </c>
    </row>
    <row r="162" s="67" customFormat="1" ht="20.25" customHeight="1" spans="1:10">
      <c r="A162" s="98" t="s">
        <v>299</v>
      </c>
      <c r="B162" s="99" t="s">
        <v>46</v>
      </c>
      <c r="C162" s="100">
        <v>1500.55</v>
      </c>
      <c r="D162" s="94"/>
      <c r="E162" s="68"/>
      <c r="F162" s="101">
        <v>1500.55</v>
      </c>
      <c r="G162" s="105"/>
      <c r="H162" s="105"/>
      <c r="I162" s="106"/>
      <c r="J162" s="102">
        <f t="shared" si="4"/>
        <v>1500.55</v>
      </c>
    </row>
    <row r="163" s="67" customFormat="1" ht="20.25" customHeight="1" spans="1:10">
      <c r="A163" s="98" t="s">
        <v>300</v>
      </c>
      <c r="B163" s="99" t="s">
        <v>301</v>
      </c>
      <c r="C163" s="100">
        <v>924.07</v>
      </c>
      <c r="D163" s="94"/>
      <c r="E163" s="68"/>
      <c r="F163" s="101">
        <v>924.07</v>
      </c>
      <c r="G163" s="105"/>
      <c r="H163" s="105"/>
      <c r="I163" s="106"/>
      <c r="J163" s="102">
        <f t="shared" si="4"/>
        <v>924.07</v>
      </c>
    </row>
    <row r="164" s="67" customFormat="1" ht="20.25" customHeight="1" spans="1:10">
      <c r="A164" s="98" t="s">
        <v>302</v>
      </c>
      <c r="B164" s="99" t="s">
        <v>303</v>
      </c>
      <c r="C164" s="100">
        <f>SUM(C165:C168)</f>
        <v>81218.32</v>
      </c>
      <c r="D164" s="94"/>
      <c r="E164" s="68"/>
      <c r="F164" s="101">
        <v>81218.32</v>
      </c>
      <c r="G164" s="105"/>
      <c r="H164" s="105"/>
      <c r="I164" s="106"/>
      <c r="J164" s="102">
        <f t="shared" si="4"/>
        <v>81218.32</v>
      </c>
    </row>
    <row r="165" s="67" customFormat="1" ht="20.25" customHeight="1" spans="1:10">
      <c r="A165" s="98" t="s">
        <v>304</v>
      </c>
      <c r="B165" s="99" t="s">
        <v>305</v>
      </c>
      <c r="C165" s="100">
        <v>5888.63</v>
      </c>
      <c r="D165" s="94"/>
      <c r="E165" s="68"/>
      <c r="F165" s="101">
        <v>5888.63</v>
      </c>
      <c r="G165" s="105"/>
      <c r="H165" s="105"/>
      <c r="I165" s="106"/>
      <c r="J165" s="102">
        <f t="shared" si="4"/>
        <v>5888.63</v>
      </c>
    </row>
    <row r="166" s="67" customFormat="1" ht="20.25" customHeight="1" spans="1:10">
      <c r="A166" s="98" t="s">
        <v>306</v>
      </c>
      <c r="B166" s="99" t="s">
        <v>307</v>
      </c>
      <c r="C166" s="100">
        <v>32239.99</v>
      </c>
      <c r="D166" s="94"/>
      <c r="E166" s="68"/>
      <c r="F166" s="101">
        <v>32239.99</v>
      </c>
      <c r="G166" s="105"/>
      <c r="H166" s="105"/>
      <c r="I166" s="106"/>
      <c r="J166" s="102">
        <f t="shared" si="4"/>
        <v>32239.99</v>
      </c>
    </row>
    <row r="167" s="67" customFormat="1" ht="20.25" customHeight="1" spans="1:10">
      <c r="A167" s="98" t="s">
        <v>308</v>
      </c>
      <c r="B167" s="99" t="s">
        <v>309</v>
      </c>
      <c r="C167" s="100">
        <v>42970.7</v>
      </c>
      <c r="D167" s="94"/>
      <c r="E167" s="68"/>
      <c r="F167" s="101">
        <v>42970.7</v>
      </c>
      <c r="G167" s="105"/>
      <c r="H167" s="105"/>
      <c r="I167" s="106"/>
      <c r="J167" s="102">
        <f t="shared" si="4"/>
        <v>42970.7</v>
      </c>
    </row>
    <row r="168" s="67" customFormat="1" ht="20.25" customHeight="1" spans="1:10">
      <c r="A168" s="98" t="s">
        <v>310</v>
      </c>
      <c r="B168" s="99" t="s">
        <v>311</v>
      </c>
      <c r="C168" s="100">
        <v>119</v>
      </c>
      <c r="D168" s="94"/>
      <c r="E168" s="68"/>
      <c r="F168" s="101">
        <v>119</v>
      </c>
      <c r="G168" s="105"/>
      <c r="H168" s="105"/>
      <c r="I168" s="106"/>
      <c r="J168" s="102">
        <f t="shared" si="4"/>
        <v>119</v>
      </c>
    </row>
    <row r="169" s="67" customFormat="1" ht="20.25" customHeight="1" spans="1:10">
      <c r="A169" s="98" t="s">
        <v>312</v>
      </c>
      <c r="B169" s="99" t="s">
        <v>313</v>
      </c>
      <c r="C169" s="100">
        <f>SUM(C170)</f>
        <v>2557.94</v>
      </c>
      <c r="D169" s="94"/>
      <c r="E169" s="68"/>
      <c r="F169" s="101">
        <v>2557.94</v>
      </c>
      <c r="G169" s="105"/>
      <c r="H169" s="105"/>
      <c r="I169" s="106"/>
      <c r="J169" s="102">
        <f t="shared" si="4"/>
        <v>2557.94</v>
      </c>
    </row>
    <row r="170" s="67" customFormat="1" ht="20.25" customHeight="1" spans="1:10">
      <c r="A170" s="98" t="s">
        <v>314</v>
      </c>
      <c r="B170" s="99" t="s">
        <v>315</v>
      </c>
      <c r="C170" s="100">
        <v>2557.94</v>
      </c>
      <c r="D170" s="94"/>
      <c r="E170" s="68"/>
      <c r="F170" s="101">
        <v>2557.94</v>
      </c>
      <c r="G170" s="105"/>
      <c r="H170" s="105"/>
      <c r="I170" s="106"/>
      <c r="J170" s="102">
        <f t="shared" si="4"/>
        <v>2557.94</v>
      </c>
    </row>
    <row r="171" s="67" customFormat="1" ht="20.25" customHeight="1" spans="1:10">
      <c r="A171" s="98" t="s">
        <v>316</v>
      </c>
      <c r="B171" s="99" t="s">
        <v>317</v>
      </c>
      <c r="C171" s="100">
        <f>C172</f>
        <v>326.01</v>
      </c>
      <c r="D171" s="94"/>
      <c r="E171" s="68"/>
      <c r="F171" s="101">
        <v>326.01</v>
      </c>
      <c r="G171" s="105"/>
      <c r="H171" s="105"/>
      <c r="I171" s="106"/>
      <c r="J171" s="102">
        <f t="shared" si="4"/>
        <v>326.01</v>
      </c>
    </row>
    <row r="172" s="67" customFormat="1" ht="20.25" customHeight="1" spans="1:10">
      <c r="A172" s="98" t="s">
        <v>318</v>
      </c>
      <c r="B172" s="99" t="s">
        <v>319</v>
      </c>
      <c r="C172" s="100">
        <v>326.01</v>
      </c>
      <c r="D172" s="94"/>
      <c r="E172" s="68"/>
      <c r="F172" s="101">
        <v>326.01</v>
      </c>
      <c r="G172" s="105"/>
      <c r="H172" s="105"/>
      <c r="I172" s="106"/>
      <c r="J172" s="102">
        <f t="shared" si="4"/>
        <v>326.01</v>
      </c>
    </row>
    <row r="173" s="67" customFormat="1" ht="20.25" customHeight="1" spans="1:10">
      <c r="A173" s="98" t="s">
        <v>320</v>
      </c>
      <c r="B173" s="99" t="s">
        <v>321</v>
      </c>
      <c r="C173" s="100">
        <f>C174+C175</f>
        <v>235.44</v>
      </c>
      <c r="D173" s="94"/>
      <c r="E173" s="68"/>
      <c r="F173" s="101">
        <v>235.44</v>
      </c>
      <c r="G173" s="105"/>
      <c r="H173" s="105"/>
      <c r="I173" s="106"/>
      <c r="J173" s="102">
        <f t="shared" si="4"/>
        <v>235.44</v>
      </c>
    </row>
    <row r="174" s="67" customFormat="1" ht="20.25" customHeight="1" spans="1:10">
      <c r="A174" s="98" t="s">
        <v>322</v>
      </c>
      <c r="B174" s="99" t="s">
        <v>323</v>
      </c>
      <c r="C174" s="100">
        <v>55.44</v>
      </c>
      <c r="D174" s="94"/>
      <c r="E174" s="68"/>
      <c r="F174" s="101">
        <v>55.44</v>
      </c>
      <c r="G174" s="105"/>
      <c r="H174" s="105"/>
      <c r="I174" s="106"/>
      <c r="J174" s="102">
        <f t="shared" si="4"/>
        <v>55.44</v>
      </c>
    </row>
    <row r="175" s="67" customFormat="1" ht="20.25" customHeight="1" spans="1:10">
      <c r="A175" s="98" t="s">
        <v>324</v>
      </c>
      <c r="B175" s="99" t="s">
        <v>325</v>
      </c>
      <c r="C175" s="100">
        <v>180</v>
      </c>
      <c r="D175" s="94"/>
      <c r="E175" s="68"/>
      <c r="F175" s="101">
        <v>180</v>
      </c>
      <c r="G175" s="105"/>
      <c r="H175" s="105"/>
      <c r="I175" s="106"/>
      <c r="J175" s="102">
        <f t="shared" si="4"/>
        <v>180</v>
      </c>
    </row>
    <row r="176" s="67" customFormat="1" ht="20.25" customHeight="1" spans="1:10">
      <c r="A176" s="98" t="s">
        <v>326</v>
      </c>
      <c r="B176" s="99" t="s">
        <v>327</v>
      </c>
      <c r="C176" s="100">
        <f>C177</f>
        <v>3001</v>
      </c>
      <c r="D176" s="94"/>
      <c r="E176" s="68"/>
      <c r="F176" s="101">
        <v>1</v>
      </c>
      <c r="G176" s="105"/>
      <c r="H176" s="105"/>
      <c r="I176" s="106"/>
      <c r="J176" s="102">
        <f t="shared" si="4"/>
        <v>1</v>
      </c>
    </row>
    <row r="177" s="67" customFormat="1" ht="20.25" customHeight="1" spans="1:10">
      <c r="A177" s="98" t="s">
        <v>328</v>
      </c>
      <c r="B177" s="99" t="s">
        <v>329</v>
      </c>
      <c r="C177" s="100">
        <f>1+3000</f>
        <v>3001</v>
      </c>
      <c r="D177" s="94"/>
      <c r="E177" s="68"/>
      <c r="F177" s="101">
        <v>1</v>
      </c>
      <c r="G177" s="105">
        <v>3000</v>
      </c>
      <c r="H177" s="105"/>
      <c r="I177" s="106"/>
      <c r="J177" s="102">
        <f t="shared" si="4"/>
        <v>3001</v>
      </c>
    </row>
    <row r="178" s="67" customFormat="1" ht="20.25" customHeight="1" spans="1:10">
      <c r="A178" s="98" t="s">
        <v>330</v>
      </c>
      <c r="B178" s="99" t="s">
        <v>331</v>
      </c>
      <c r="C178" s="100">
        <f>C179+C184+C186+C188+C182+C191</f>
        <v>8629.81</v>
      </c>
      <c r="D178" s="94"/>
      <c r="E178" s="68"/>
      <c r="F178" s="101">
        <v>379.81</v>
      </c>
      <c r="G178" s="105"/>
      <c r="H178" s="105"/>
      <c r="I178" s="106"/>
      <c r="J178" s="102">
        <f t="shared" si="4"/>
        <v>379.81</v>
      </c>
    </row>
    <row r="179" s="67" customFormat="1" ht="20.25" customHeight="1" spans="1:10">
      <c r="A179" s="98" t="s">
        <v>332</v>
      </c>
      <c r="B179" s="99" t="s">
        <v>333</v>
      </c>
      <c r="C179" s="100">
        <f>SUM(C180:C181)</f>
        <v>255.79</v>
      </c>
      <c r="D179" s="94"/>
      <c r="E179" s="68"/>
      <c r="F179" s="101">
        <v>255.79</v>
      </c>
      <c r="G179" s="105"/>
      <c r="H179" s="105"/>
      <c r="I179" s="106"/>
      <c r="J179" s="102">
        <f t="shared" si="4"/>
        <v>255.79</v>
      </c>
    </row>
    <row r="180" s="67" customFormat="1" ht="20.25" customHeight="1" spans="1:10">
      <c r="A180" s="98" t="s">
        <v>334</v>
      </c>
      <c r="B180" s="99" t="s">
        <v>46</v>
      </c>
      <c r="C180" s="100">
        <v>230.79</v>
      </c>
      <c r="D180" s="94"/>
      <c r="E180" s="68"/>
      <c r="F180" s="101">
        <v>230.79</v>
      </c>
      <c r="G180" s="105"/>
      <c r="H180" s="105"/>
      <c r="I180" s="106"/>
      <c r="J180" s="102">
        <f t="shared" si="4"/>
        <v>230.79</v>
      </c>
    </row>
    <row r="181" s="67" customFormat="1" ht="20.25" customHeight="1" spans="1:10">
      <c r="A181" s="98" t="s">
        <v>335</v>
      </c>
      <c r="B181" s="99" t="s">
        <v>336</v>
      </c>
      <c r="C181" s="100">
        <v>25</v>
      </c>
      <c r="D181" s="94"/>
      <c r="E181" s="68"/>
      <c r="F181" s="101">
        <v>25</v>
      </c>
      <c r="G181" s="105"/>
      <c r="H181" s="105"/>
      <c r="I181" s="106"/>
      <c r="J181" s="102">
        <f t="shared" si="4"/>
        <v>25</v>
      </c>
    </row>
    <row r="182" s="67" customFormat="1" ht="20.25" customHeight="1" spans="1:10">
      <c r="A182" s="107">
        <v>20604</v>
      </c>
      <c r="B182" s="99" t="s">
        <v>337</v>
      </c>
      <c r="C182" s="100">
        <f>C183</f>
        <v>3000</v>
      </c>
      <c r="D182" s="94"/>
      <c r="E182" s="68"/>
      <c r="F182" s="101"/>
      <c r="G182" s="105"/>
      <c r="H182" s="105"/>
      <c r="I182" s="106"/>
      <c r="J182" s="102">
        <f t="shared" ref="J182:J245" si="5">SUM(F182:I182)</f>
        <v>0</v>
      </c>
    </row>
    <row r="183" s="67" customFormat="1" ht="20.25" customHeight="1" spans="1:10">
      <c r="A183" s="107">
        <v>2060499</v>
      </c>
      <c r="B183" s="99" t="s">
        <v>338</v>
      </c>
      <c r="C183" s="100">
        <v>3000</v>
      </c>
      <c r="D183" s="94"/>
      <c r="E183" s="68"/>
      <c r="F183" s="101"/>
      <c r="G183" s="105">
        <v>3000</v>
      </c>
      <c r="H183" s="105"/>
      <c r="I183" s="106"/>
      <c r="J183" s="102">
        <f t="shared" si="5"/>
        <v>3000</v>
      </c>
    </row>
    <row r="184" s="68" customFormat="1" ht="20.25" customHeight="1" spans="1:10">
      <c r="A184" s="98" t="s">
        <v>339</v>
      </c>
      <c r="B184" s="99" t="s">
        <v>340</v>
      </c>
      <c r="C184" s="100">
        <f>C185</f>
        <v>77.02</v>
      </c>
      <c r="D184" s="94"/>
      <c r="F184" s="101">
        <v>77.02</v>
      </c>
      <c r="G184" s="108"/>
      <c r="H184" s="108"/>
      <c r="I184" s="109"/>
      <c r="J184" s="102">
        <f t="shared" si="5"/>
        <v>77.02</v>
      </c>
    </row>
    <row r="185" s="68" customFormat="1" ht="20.25" customHeight="1" spans="1:10">
      <c r="A185" s="98" t="s">
        <v>341</v>
      </c>
      <c r="B185" s="99" t="s">
        <v>342</v>
      </c>
      <c r="C185" s="100">
        <v>77.02</v>
      </c>
      <c r="D185" s="94"/>
      <c r="F185" s="101">
        <v>77.02</v>
      </c>
      <c r="G185" s="108"/>
      <c r="H185" s="108"/>
      <c r="I185" s="109"/>
      <c r="J185" s="102">
        <f t="shared" si="5"/>
        <v>77.02</v>
      </c>
    </row>
    <row r="186" s="67" customFormat="1" ht="20.25" customHeight="1" spans="1:10">
      <c r="A186" s="98" t="s">
        <v>343</v>
      </c>
      <c r="B186" s="99" t="s">
        <v>344</v>
      </c>
      <c r="C186" s="100">
        <f>C187</f>
        <v>2</v>
      </c>
      <c r="D186" s="94"/>
      <c r="E186" s="68"/>
      <c r="F186" s="101">
        <v>2</v>
      </c>
      <c r="G186" s="105"/>
      <c r="H186" s="105"/>
      <c r="I186" s="106"/>
      <c r="J186" s="102">
        <f t="shared" si="5"/>
        <v>2</v>
      </c>
    </row>
    <row r="187" s="67" customFormat="1" ht="20.25" customHeight="1" spans="1:10">
      <c r="A187" s="98" t="s">
        <v>345</v>
      </c>
      <c r="B187" s="99" t="s">
        <v>346</v>
      </c>
      <c r="C187" s="100">
        <v>2</v>
      </c>
      <c r="D187" s="94"/>
      <c r="E187" s="68"/>
      <c r="F187" s="101">
        <v>2</v>
      </c>
      <c r="G187" s="105"/>
      <c r="H187" s="105"/>
      <c r="I187" s="106"/>
      <c r="J187" s="102">
        <f t="shared" si="5"/>
        <v>2</v>
      </c>
    </row>
    <row r="188" s="67" customFormat="1" ht="20.25" customHeight="1" spans="1:10">
      <c r="A188" s="98" t="s">
        <v>347</v>
      </c>
      <c r="B188" s="99" t="s">
        <v>348</v>
      </c>
      <c r="C188" s="100">
        <f>C189+C190</f>
        <v>45</v>
      </c>
      <c r="D188" s="94"/>
      <c r="E188" s="68"/>
      <c r="F188" s="101">
        <v>45</v>
      </c>
      <c r="G188" s="105"/>
      <c r="H188" s="105"/>
      <c r="I188" s="106"/>
      <c r="J188" s="102">
        <f t="shared" si="5"/>
        <v>45</v>
      </c>
    </row>
    <row r="189" s="67" customFormat="1" ht="20.25" customHeight="1" spans="1:10">
      <c r="A189" s="98" t="s">
        <v>349</v>
      </c>
      <c r="B189" s="99" t="s">
        <v>350</v>
      </c>
      <c r="C189" s="100">
        <v>30</v>
      </c>
      <c r="D189" s="94"/>
      <c r="E189" s="68"/>
      <c r="F189" s="101">
        <v>30</v>
      </c>
      <c r="G189" s="105"/>
      <c r="H189" s="105"/>
      <c r="I189" s="106"/>
      <c r="J189" s="102">
        <f t="shared" si="5"/>
        <v>30</v>
      </c>
    </row>
    <row r="190" s="67" customFormat="1" ht="20.25" customHeight="1" spans="1:10">
      <c r="A190" s="98" t="s">
        <v>351</v>
      </c>
      <c r="B190" s="99" t="s">
        <v>352</v>
      </c>
      <c r="C190" s="100">
        <v>15</v>
      </c>
      <c r="D190" s="94"/>
      <c r="E190" s="68"/>
      <c r="F190" s="101">
        <v>15</v>
      </c>
      <c r="G190" s="105"/>
      <c r="H190" s="105"/>
      <c r="I190" s="106"/>
      <c r="J190" s="102">
        <f t="shared" si="5"/>
        <v>15</v>
      </c>
    </row>
    <row r="191" s="67" customFormat="1" ht="20.25" customHeight="1" spans="1:10">
      <c r="A191" s="107">
        <v>20699</v>
      </c>
      <c r="B191" s="99" t="s">
        <v>353</v>
      </c>
      <c r="C191" s="100">
        <f>C192</f>
        <v>5250</v>
      </c>
      <c r="D191" s="94"/>
      <c r="E191" s="68"/>
      <c r="F191" s="101"/>
      <c r="G191" s="105"/>
      <c r="H191" s="105"/>
      <c r="I191" s="106"/>
      <c r="J191" s="102">
        <f t="shared" si="5"/>
        <v>0</v>
      </c>
    </row>
    <row r="192" s="67" customFormat="1" ht="20.25" customHeight="1" spans="1:10">
      <c r="A192" s="107">
        <v>2069999</v>
      </c>
      <c r="B192" s="99" t="s">
        <v>354</v>
      </c>
      <c r="C192" s="100">
        <v>5250</v>
      </c>
      <c r="D192" s="94"/>
      <c r="E192" s="68"/>
      <c r="F192" s="101"/>
      <c r="G192" s="105"/>
      <c r="H192" s="105">
        <v>5250</v>
      </c>
      <c r="I192" s="106"/>
      <c r="J192" s="102">
        <f t="shared" si="5"/>
        <v>5250</v>
      </c>
    </row>
    <row r="193" s="67" customFormat="1" ht="20.25" customHeight="1" spans="1:10">
      <c r="A193" s="98" t="s">
        <v>355</v>
      </c>
      <c r="B193" s="99" t="s">
        <v>356</v>
      </c>
      <c r="C193" s="100">
        <f>C194+C204+C207+C211+C215+C218</f>
        <v>2856.87</v>
      </c>
      <c r="D193" s="94"/>
      <c r="E193" s="68"/>
      <c r="F193" s="101">
        <v>2856.87</v>
      </c>
      <c r="G193" s="105"/>
      <c r="H193" s="105"/>
      <c r="I193" s="106"/>
      <c r="J193" s="102">
        <f t="shared" si="5"/>
        <v>2856.87</v>
      </c>
    </row>
    <row r="194" s="67" customFormat="1" ht="20.25" customHeight="1" spans="1:10">
      <c r="A194" s="98" t="s">
        <v>357</v>
      </c>
      <c r="B194" s="99" t="s">
        <v>358</v>
      </c>
      <c r="C194" s="100">
        <f>SUM(C195:C203)</f>
        <v>2151.52</v>
      </c>
      <c r="D194" s="94"/>
      <c r="E194" s="68"/>
      <c r="F194" s="101">
        <v>2151.52</v>
      </c>
      <c r="G194" s="105"/>
      <c r="H194" s="105"/>
      <c r="I194" s="106"/>
      <c r="J194" s="102">
        <f t="shared" si="5"/>
        <v>2151.52</v>
      </c>
    </row>
    <row r="195" s="68" customFormat="1" ht="20.25" customHeight="1" spans="1:10">
      <c r="A195" s="98" t="s">
        <v>359</v>
      </c>
      <c r="B195" s="99" t="s">
        <v>46</v>
      </c>
      <c r="C195" s="100">
        <v>235.56</v>
      </c>
      <c r="D195" s="94"/>
      <c r="F195" s="101">
        <v>235.56</v>
      </c>
      <c r="G195" s="108"/>
      <c r="H195" s="108"/>
      <c r="I195" s="109"/>
      <c r="J195" s="102">
        <f t="shared" si="5"/>
        <v>235.56</v>
      </c>
    </row>
    <row r="196" s="68" customFormat="1" ht="20.25" customHeight="1" spans="1:10">
      <c r="A196" s="98" t="s">
        <v>360</v>
      </c>
      <c r="B196" s="99" t="s">
        <v>361</v>
      </c>
      <c r="C196" s="100">
        <v>276.64</v>
      </c>
      <c r="D196" s="94"/>
      <c r="F196" s="101">
        <v>276.64</v>
      </c>
      <c r="G196" s="108"/>
      <c r="H196" s="108"/>
      <c r="I196" s="109"/>
      <c r="J196" s="102">
        <f t="shared" si="5"/>
        <v>276.64</v>
      </c>
    </row>
    <row r="197" s="67" customFormat="1" ht="20.25" customHeight="1" spans="1:10">
      <c r="A197" s="98" t="s">
        <v>362</v>
      </c>
      <c r="B197" s="99" t="s">
        <v>363</v>
      </c>
      <c r="C197" s="100">
        <v>254.29</v>
      </c>
      <c r="D197" s="94"/>
      <c r="E197" s="68"/>
      <c r="F197" s="101">
        <v>254.29</v>
      </c>
      <c r="G197" s="105"/>
      <c r="H197" s="105"/>
      <c r="I197" s="106"/>
      <c r="J197" s="102">
        <f t="shared" si="5"/>
        <v>254.29</v>
      </c>
    </row>
    <row r="198" s="67" customFormat="1" ht="18.95" customHeight="1" spans="1:10">
      <c r="A198" s="98" t="s">
        <v>365</v>
      </c>
      <c r="B198" s="99" t="s">
        <v>366</v>
      </c>
      <c r="C198" s="100">
        <v>80</v>
      </c>
      <c r="D198" s="94"/>
      <c r="E198" s="68"/>
      <c r="F198" s="101">
        <v>80</v>
      </c>
      <c r="G198" s="105"/>
      <c r="H198" s="105"/>
      <c r="I198" s="106"/>
      <c r="J198" s="102">
        <f t="shared" si="5"/>
        <v>80</v>
      </c>
    </row>
    <row r="199" s="67" customFormat="1" ht="18.95" customHeight="1" spans="1:10">
      <c r="A199" s="98" t="s">
        <v>367</v>
      </c>
      <c r="B199" s="99" t="s">
        <v>368</v>
      </c>
      <c r="C199" s="100">
        <v>60</v>
      </c>
      <c r="D199" s="94"/>
      <c r="E199" s="68"/>
      <c r="F199" s="101">
        <v>60</v>
      </c>
      <c r="G199" s="105"/>
      <c r="H199" s="105"/>
      <c r="I199" s="106"/>
      <c r="J199" s="102">
        <f t="shared" si="5"/>
        <v>60</v>
      </c>
    </row>
    <row r="200" s="67" customFormat="1" ht="18.95" customHeight="1" spans="1:10">
      <c r="A200" s="98" t="s">
        <v>369</v>
      </c>
      <c r="B200" s="99" t="s">
        <v>370</v>
      </c>
      <c r="C200" s="100">
        <v>90</v>
      </c>
      <c r="D200" s="94"/>
      <c r="E200" s="68"/>
      <c r="F200" s="101">
        <v>90</v>
      </c>
      <c r="G200" s="105"/>
      <c r="H200" s="105"/>
      <c r="I200" s="106"/>
      <c r="J200" s="102">
        <f t="shared" si="5"/>
        <v>90</v>
      </c>
    </row>
    <row r="201" s="67" customFormat="1" ht="18.95" customHeight="1" spans="1:10">
      <c r="A201" s="98" t="s">
        <v>371</v>
      </c>
      <c r="B201" s="99" t="s">
        <v>372</v>
      </c>
      <c r="C201" s="100">
        <v>104.43</v>
      </c>
      <c r="D201" s="94"/>
      <c r="E201" s="68"/>
      <c r="F201" s="101">
        <v>104.43</v>
      </c>
      <c r="G201" s="105"/>
      <c r="H201" s="105"/>
      <c r="I201" s="106"/>
      <c r="J201" s="102">
        <f t="shared" si="5"/>
        <v>104.43</v>
      </c>
    </row>
    <row r="202" s="67" customFormat="1" ht="20.25" customHeight="1" spans="1:10">
      <c r="A202" s="98" t="s">
        <v>373</v>
      </c>
      <c r="B202" s="99" t="s">
        <v>374</v>
      </c>
      <c r="C202" s="100">
        <v>20</v>
      </c>
      <c r="D202" s="94"/>
      <c r="E202" s="68"/>
      <c r="F202" s="101">
        <v>20</v>
      </c>
      <c r="G202" s="105"/>
      <c r="H202" s="105"/>
      <c r="I202" s="106"/>
      <c r="J202" s="102">
        <f t="shared" si="5"/>
        <v>20</v>
      </c>
    </row>
    <row r="203" s="67" customFormat="1" ht="20.25" customHeight="1" spans="1:10">
      <c r="A203" s="98" t="s">
        <v>375</v>
      </c>
      <c r="B203" s="99" t="s">
        <v>376</v>
      </c>
      <c r="C203" s="100">
        <v>1030.6</v>
      </c>
      <c r="D203" s="94"/>
      <c r="E203" s="68"/>
      <c r="F203" s="101">
        <v>1030.6</v>
      </c>
      <c r="G203" s="105"/>
      <c r="H203" s="105"/>
      <c r="I203" s="106"/>
      <c r="J203" s="102">
        <f t="shared" si="5"/>
        <v>1030.6</v>
      </c>
    </row>
    <row r="204" s="67" customFormat="1" ht="20.25" customHeight="1" spans="1:10">
      <c r="A204" s="98" t="s">
        <v>377</v>
      </c>
      <c r="B204" s="99" t="s">
        <v>378</v>
      </c>
      <c r="C204" s="100">
        <f>SUM(C205:C206)</f>
        <v>92.36</v>
      </c>
      <c r="D204" s="94"/>
      <c r="E204" s="68"/>
      <c r="F204" s="101">
        <v>92.36</v>
      </c>
      <c r="G204" s="105"/>
      <c r="H204" s="105"/>
      <c r="I204" s="106"/>
      <c r="J204" s="102">
        <f t="shared" si="5"/>
        <v>92.36</v>
      </c>
    </row>
    <row r="205" s="67" customFormat="1" ht="20.25" customHeight="1" spans="1:10">
      <c r="A205" s="98" t="s">
        <v>379</v>
      </c>
      <c r="B205" s="99" t="s">
        <v>380</v>
      </c>
      <c r="C205" s="100">
        <v>20</v>
      </c>
      <c r="D205" s="94"/>
      <c r="E205" s="68"/>
      <c r="F205" s="101">
        <v>20</v>
      </c>
      <c r="G205" s="105"/>
      <c r="H205" s="105"/>
      <c r="I205" s="106"/>
      <c r="J205" s="102">
        <f t="shared" si="5"/>
        <v>20</v>
      </c>
    </row>
    <row r="206" s="67" customFormat="1" ht="20.25" customHeight="1" spans="1:10">
      <c r="A206" s="98" t="s">
        <v>381</v>
      </c>
      <c r="B206" s="99" t="s">
        <v>382</v>
      </c>
      <c r="C206" s="100">
        <v>72.36</v>
      </c>
      <c r="D206" s="94"/>
      <c r="E206" s="68"/>
      <c r="F206" s="101">
        <v>72.36</v>
      </c>
      <c r="G206" s="105"/>
      <c r="H206" s="105"/>
      <c r="I206" s="106"/>
      <c r="J206" s="102">
        <f t="shared" si="5"/>
        <v>72.36</v>
      </c>
    </row>
    <row r="207" s="67" customFormat="1" ht="20.25" customHeight="1" spans="1:10">
      <c r="A207" s="98" t="s">
        <v>383</v>
      </c>
      <c r="B207" s="99" t="s">
        <v>384</v>
      </c>
      <c r="C207" s="100">
        <f>C208+C209+C210</f>
        <v>227.39</v>
      </c>
      <c r="D207" s="94"/>
      <c r="E207" s="68"/>
      <c r="F207" s="101">
        <v>227.39</v>
      </c>
      <c r="G207" s="105"/>
      <c r="H207" s="105"/>
      <c r="I207" s="106"/>
      <c r="J207" s="102">
        <f t="shared" si="5"/>
        <v>227.39</v>
      </c>
    </row>
    <row r="208" s="67" customFormat="1" ht="20.25" customHeight="1" spans="1:10">
      <c r="A208" s="98" t="s">
        <v>385</v>
      </c>
      <c r="B208" s="99" t="s">
        <v>386</v>
      </c>
      <c r="C208" s="100">
        <v>162.39</v>
      </c>
      <c r="D208" s="94"/>
      <c r="E208" s="68"/>
      <c r="F208" s="101">
        <v>162.39</v>
      </c>
      <c r="G208" s="105"/>
      <c r="H208" s="105"/>
      <c r="I208" s="106"/>
      <c r="J208" s="102">
        <f t="shared" si="5"/>
        <v>162.39</v>
      </c>
    </row>
    <row r="209" s="67" customFormat="1" ht="20.25" customHeight="1" spans="1:10">
      <c r="A209" s="98" t="s">
        <v>387</v>
      </c>
      <c r="B209" s="99" t="s">
        <v>388</v>
      </c>
      <c r="C209" s="100">
        <v>50</v>
      </c>
      <c r="D209" s="94"/>
      <c r="E209" s="68"/>
      <c r="F209" s="101">
        <v>50</v>
      </c>
      <c r="G209" s="105"/>
      <c r="H209" s="105"/>
      <c r="I209" s="106"/>
      <c r="J209" s="102">
        <f t="shared" si="5"/>
        <v>50</v>
      </c>
    </row>
    <row r="210" s="67" customFormat="1" ht="20.25" customHeight="1" spans="1:10">
      <c r="A210" s="98" t="s">
        <v>389</v>
      </c>
      <c r="B210" s="99" t="s">
        <v>390</v>
      </c>
      <c r="C210" s="100">
        <v>15</v>
      </c>
      <c r="D210" s="94"/>
      <c r="E210" s="68"/>
      <c r="F210" s="101">
        <v>15</v>
      </c>
      <c r="G210" s="105"/>
      <c r="H210" s="105"/>
      <c r="I210" s="106"/>
      <c r="J210" s="102">
        <f t="shared" si="5"/>
        <v>15</v>
      </c>
    </row>
    <row r="211" s="67" customFormat="1" ht="20.25" customHeight="1" spans="1:10">
      <c r="A211" s="98" t="s">
        <v>391</v>
      </c>
      <c r="B211" s="99" t="s">
        <v>392</v>
      </c>
      <c r="C211" s="100">
        <f>SUM(C212:C214)</f>
        <v>151.6</v>
      </c>
      <c r="D211" s="94"/>
      <c r="E211" s="68"/>
      <c r="F211" s="101">
        <v>151.6</v>
      </c>
      <c r="G211" s="105"/>
      <c r="H211" s="105"/>
      <c r="I211" s="106"/>
      <c r="J211" s="102">
        <f t="shared" si="5"/>
        <v>151.6</v>
      </c>
    </row>
    <row r="212" s="67" customFormat="1" ht="20.25" customHeight="1" spans="1:10">
      <c r="A212" s="98" t="s">
        <v>393</v>
      </c>
      <c r="B212" s="99" t="s">
        <v>394</v>
      </c>
      <c r="C212" s="100">
        <v>60</v>
      </c>
      <c r="D212" s="94"/>
      <c r="E212" s="68"/>
      <c r="F212" s="101">
        <v>60</v>
      </c>
      <c r="G212" s="105"/>
      <c r="H212" s="105"/>
      <c r="I212" s="106"/>
      <c r="J212" s="102">
        <f t="shared" si="5"/>
        <v>60</v>
      </c>
    </row>
    <row r="213" s="67" customFormat="1" ht="20.25" customHeight="1" spans="1:10">
      <c r="A213" s="98" t="s">
        <v>395</v>
      </c>
      <c r="B213" s="99" t="s">
        <v>396</v>
      </c>
      <c r="C213" s="100">
        <v>71</v>
      </c>
      <c r="D213" s="94"/>
      <c r="E213" s="68"/>
      <c r="F213" s="101">
        <v>71</v>
      </c>
      <c r="G213" s="105"/>
      <c r="H213" s="105"/>
      <c r="I213" s="106"/>
      <c r="J213" s="102">
        <f t="shared" si="5"/>
        <v>71</v>
      </c>
    </row>
    <row r="214" s="67" customFormat="1" ht="20.25" customHeight="1" spans="1:10">
      <c r="A214" s="98" t="s">
        <v>397</v>
      </c>
      <c r="B214" s="99" t="s">
        <v>398</v>
      </c>
      <c r="C214" s="100">
        <v>20.6</v>
      </c>
      <c r="D214" s="94"/>
      <c r="E214" s="68"/>
      <c r="F214" s="101">
        <v>20.6</v>
      </c>
      <c r="G214" s="105"/>
      <c r="H214" s="105"/>
      <c r="I214" s="106"/>
      <c r="J214" s="102">
        <f t="shared" si="5"/>
        <v>20.6</v>
      </c>
    </row>
    <row r="215" s="67" customFormat="1" ht="20.25" customHeight="1" spans="1:10">
      <c r="A215" s="98" t="s">
        <v>399</v>
      </c>
      <c r="B215" s="99" t="s">
        <v>400</v>
      </c>
      <c r="C215" s="100">
        <f>SUM(C216:C217)</f>
        <v>134</v>
      </c>
      <c r="D215" s="94"/>
      <c r="E215" s="68"/>
      <c r="F215" s="101">
        <v>134</v>
      </c>
      <c r="G215" s="105"/>
      <c r="H215" s="105"/>
      <c r="I215" s="106"/>
      <c r="J215" s="102">
        <f t="shared" si="5"/>
        <v>134</v>
      </c>
    </row>
    <row r="216" s="67" customFormat="1" ht="20.25" customHeight="1" spans="1:10">
      <c r="A216" s="98" t="s">
        <v>401</v>
      </c>
      <c r="B216" s="99" t="s">
        <v>402</v>
      </c>
      <c r="C216" s="100">
        <v>4</v>
      </c>
      <c r="D216" s="94"/>
      <c r="E216" s="68"/>
      <c r="F216" s="101">
        <v>4</v>
      </c>
      <c r="G216" s="105"/>
      <c r="H216" s="105"/>
      <c r="I216" s="106"/>
      <c r="J216" s="102">
        <f t="shared" si="5"/>
        <v>4</v>
      </c>
    </row>
    <row r="217" s="67" customFormat="1" ht="20.25" customHeight="1" spans="1:10">
      <c r="A217" s="98" t="s">
        <v>403</v>
      </c>
      <c r="B217" s="99" t="s">
        <v>404</v>
      </c>
      <c r="C217" s="100">
        <v>130</v>
      </c>
      <c r="D217" s="94"/>
      <c r="E217" s="68"/>
      <c r="F217" s="101">
        <v>130</v>
      </c>
      <c r="G217" s="105"/>
      <c r="H217" s="105"/>
      <c r="I217" s="106"/>
      <c r="J217" s="102">
        <f t="shared" si="5"/>
        <v>130</v>
      </c>
    </row>
    <row r="218" s="67" customFormat="1" ht="20.25" customHeight="1" spans="1:10">
      <c r="A218" s="98" t="s">
        <v>405</v>
      </c>
      <c r="B218" s="99" t="s">
        <v>406</v>
      </c>
      <c r="C218" s="100">
        <f>C219</f>
        <v>100</v>
      </c>
      <c r="D218" s="94"/>
      <c r="E218" s="68"/>
      <c r="F218" s="101">
        <v>100</v>
      </c>
      <c r="G218" s="105"/>
      <c r="H218" s="105"/>
      <c r="I218" s="106"/>
      <c r="J218" s="102">
        <f t="shared" si="5"/>
        <v>100</v>
      </c>
    </row>
    <row r="219" s="67" customFormat="1" ht="20.25" customHeight="1" spans="1:10">
      <c r="A219" s="98" t="s">
        <v>407</v>
      </c>
      <c r="B219" s="99" t="s">
        <v>408</v>
      </c>
      <c r="C219" s="100">
        <v>100</v>
      </c>
      <c r="D219" s="94"/>
      <c r="E219" s="68"/>
      <c r="F219" s="101">
        <v>100</v>
      </c>
      <c r="G219" s="105"/>
      <c r="H219" s="105"/>
      <c r="I219" s="106"/>
      <c r="J219" s="102">
        <f t="shared" si="5"/>
        <v>100</v>
      </c>
    </row>
    <row r="220" s="67" customFormat="1" ht="20.25" customHeight="1" spans="1:10">
      <c r="A220" s="98" t="s">
        <v>410</v>
      </c>
      <c r="B220" s="99" t="s">
        <v>411</v>
      </c>
      <c r="C220" s="100">
        <f>C221+C230+C234+C241+C247+C252+C257+C261+C264+C267+C269+C271+C274+C277+C280+C283+C289</f>
        <v>59986.05</v>
      </c>
      <c r="D220" s="94"/>
      <c r="E220" s="68"/>
      <c r="F220" s="101">
        <v>59193.16</v>
      </c>
      <c r="G220" s="105"/>
      <c r="H220" s="105"/>
      <c r="I220" s="106"/>
      <c r="J220" s="102">
        <f t="shared" si="5"/>
        <v>59193.16</v>
      </c>
    </row>
    <row r="221" s="67" customFormat="1" ht="20.25" customHeight="1" spans="1:10">
      <c r="A221" s="98" t="s">
        <v>412</v>
      </c>
      <c r="B221" s="99" t="s">
        <v>413</v>
      </c>
      <c r="C221" s="100">
        <f>SUM(C222:C229)</f>
        <v>1642.95</v>
      </c>
      <c r="D221" s="94"/>
      <c r="E221" s="68"/>
      <c r="F221" s="101">
        <v>1642.95</v>
      </c>
      <c r="G221" s="105"/>
      <c r="H221" s="105"/>
      <c r="I221" s="106"/>
      <c r="J221" s="102">
        <f t="shared" si="5"/>
        <v>1642.95</v>
      </c>
    </row>
    <row r="222" s="67" customFormat="1" ht="20.25" customHeight="1" spans="1:10">
      <c r="A222" s="98" t="s">
        <v>414</v>
      </c>
      <c r="B222" s="99" t="s">
        <v>46</v>
      </c>
      <c r="C222" s="100">
        <v>154.43</v>
      </c>
      <c r="D222" s="94"/>
      <c r="E222" s="68"/>
      <c r="F222" s="101">
        <v>154.43</v>
      </c>
      <c r="G222" s="105"/>
      <c r="H222" s="105"/>
      <c r="I222" s="106"/>
      <c r="J222" s="102">
        <f t="shared" si="5"/>
        <v>154.43</v>
      </c>
    </row>
    <row r="223" s="67" customFormat="1" ht="20.25" customHeight="1" spans="1:10">
      <c r="A223" s="98" t="s">
        <v>415</v>
      </c>
      <c r="B223" s="99" t="s">
        <v>59</v>
      </c>
      <c r="C223" s="100">
        <v>13</v>
      </c>
      <c r="D223" s="94"/>
      <c r="E223" s="68"/>
      <c r="F223" s="101">
        <v>13</v>
      </c>
      <c r="G223" s="105"/>
      <c r="H223" s="105"/>
      <c r="I223" s="106"/>
      <c r="J223" s="102">
        <f t="shared" si="5"/>
        <v>13</v>
      </c>
    </row>
    <row r="224" s="67" customFormat="1" ht="20.25" customHeight="1" spans="1:10">
      <c r="A224" s="98" t="s">
        <v>416</v>
      </c>
      <c r="B224" s="99" t="s">
        <v>417</v>
      </c>
      <c r="C224" s="100">
        <v>11</v>
      </c>
      <c r="D224" s="94"/>
      <c r="E224" s="68"/>
      <c r="F224" s="101">
        <v>11</v>
      </c>
      <c r="G224" s="105"/>
      <c r="H224" s="105"/>
      <c r="I224" s="106"/>
      <c r="J224" s="102">
        <f t="shared" si="5"/>
        <v>11</v>
      </c>
    </row>
    <row r="225" s="67" customFormat="1" ht="20.25" customHeight="1" spans="1:10">
      <c r="A225" s="98" t="s">
        <v>418</v>
      </c>
      <c r="B225" s="99" t="s">
        <v>419</v>
      </c>
      <c r="C225" s="100">
        <v>67.02</v>
      </c>
      <c r="D225" s="94"/>
      <c r="E225" s="68"/>
      <c r="F225" s="101">
        <v>67.02</v>
      </c>
      <c r="G225" s="105"/>
      <c r="H225" s="105"/>
      <c r="I225" s="106"/>
      <c r="J225" s="102">
        <f t="shared" si="5"/>
        <v>67.02</v>
      </c>
    </row>
    <row r="226" s="67" customFormat="1" ht="20.25" customHeight="1" spans="1:10">
      <c r="A226" s="98" t="s">
        <v>420</v>
      </c>
      <c r="B226" s="99" t="s">
        <v>421</v>
      </c>
      <c r="C226" s="100">
        <v>309.52</v>
      </c>
      <c r="D226" s="94"/>
      <c r="E226" s="68"/>
      <c r="F226" s="101">
        <v>309.52</v>
      </c>
      <c r="G226" s="105"/>
      <c r="H226" s="105"/>
      <c r="I226" s="106"/>
      <c r="J226" s="102">
        <f t="shared" si="5"/>
        <v>309.52</v>
      </c>
    </row>
    <row r="227" s="67" customFormat="1" ht="20.25" customHeight="1" spans="1:10">
      <c r="A227" s="98" t="s">
        <v>422</v>
      </c>
      <c r="B227" s="99" t="s">
        <v>423</v>
      </c>
      <c r="C227" s="100">
        <v>238.21</v>
      </c>
      <c r="D227" s="94"/>
      <c r="E227" s="68"/>
      <c r="F227" s="101">
        <v>238.21</v>
      </c>
      <c r="G227" s="105"/>
      <c r="H227" s="105"/>
      <c r="I227" s="106"/>
      <c r="J227" s="102">
        <f t="shared" si="5"/>
        <v>238.21</v>
      </c>
    </row>
    <row r="228" s="67" customFormat="1" ht="20.25" customHeight="1" spans="1:10">
      <c r="A228" s="98" t="s">
        <v>424</v>
      </c>
      <c r="B228" s="99" t="s">
        <v>425</v>
      </c>
      <c r="C228" s="100">
        <v>41.11</v>
      </c>
      <c r="D228" s="94"/>
      <c r="E228" s="68"/>
      <c r="F228" s="101">
        <v>41.11</v>
      </c>
      <c r="G228" s="105"/>
      <c r="H228" s="105"/>
      <c r="I228" s="106"/>
      <c r="J228" s="102">
        <f t="shared" si="5"/>
        <v>41.11</v>
      </c>
    </row>
    <row r="229" s="67" customFormat="1" ht="20.25" customHeight="1" spans="1:10">
      <c r="A229" s="98" t="s">
        <v>426</v>
      </c>
      <c r="B229" s="99" t="s">
        <v>427</v>
      </c>
      <c r="C229" s="100">
        <v>808.66</v>
      </c>
      <c r="D229" s="94"/>
      <c r="E229" s="68"/>
      <c r="F229" s="101">
        <v>808.66</v>
      </c>
      <c r="G229" s="105"/>
      <c r="H229" s="105"/>
      <c r="I229" s="106"/>
      <c r="J229" s="102">
        <f t="shared" si="5"/>
        <v>808.66</v>
      </c>
    </row>
    <row r="230" s="67" customFormat="1" ht="20.25" customHeight="1" spans="1:10">
      <c r="A230" s="98" t="s">
        <v>428</v>
      </c>
      <c r="B230" s="99" t="s">
        <v>429</v>
      </c>
      <c r="C230" s="100">
        <f>SUM(C231:C233)</f>
        <v>535.97</v>
      </c>
      <c r="D230" s="94"/>
      <c r="E230" s="68"/>
      <c r="F230" s="101">
        <v>535.97</v>
      </c>
      <c r="G230" s="105"/>
      <c r="H230" s="105"/>
      <c r="I230" s="106"/>
      <c r="J230" s="102">
        <f t="shared" si="5"/>
        <v>535.97</v>
      </c>
    </row>
    <row r="231" s="67" customFormat="1" ht="20.25" customHeight="1" spans="1:10">
      <c r="A231" s="98" t="s">
        <v>430</v>
      </c>
      <c r="B231" s="99" t="s">
        <v>46</v>
      </c>
      <c r="C231" s="100">
        <v>133.06</v>
      </c>
      <c r="D231" s="94"/>
      <c r="E231" s="68"/>
      <c r="F231" s="101">
        <v>133.06</v>
      </c>
      <c r="G231" s="105"/>
      <c r="H231" s="105"/>
      <c r="I231" s="106"/>
      <c r="J231" s="102">
        <f t="shared" si="5"/>
        <v>133.06</v>
      </c>
    </row>
    <row r="232" s="67" customFormat="1" ht="20.25" customHeight="1" spans="1:10">
      <c r="A232" s="98" t="s">
        <v>431</v>
      </c>
      <c r="B232" s="99" t="s">
        <v>59</v>
      </c>
      <c r="C232" s="100">
        <v>30</v>
      </c>
      <c r="D232" s="94"/>
      <c r="E232" s="68"/>
      <c r="F232" s="101">
        <v>30</v>
      </c>
      <c r="G232" s="105"/>
      <c r="H232" s="105"/>
      <c r="I232" s="106"/>
      <c r="J232" s="102">
        <f t="shared" si="5"/>
        <v>30</v>
      </c>
    </row>
    <row r="233" s="67" customFormat="1" ht="20.25" customHeight="1" spans="1:10">
      <c r="A233" s="98" t="s">
        <v>432</v>
      </c>
      <c r="B233" s="99" t="s">
        <v>433</v>
      </c>
      <c r="C233" s="100">
        <v>372.91</v>
      </c>
      <c r="D233" s="94"/>
      <c r="E233" s="68"/>
      <c r="F233" s="101">
        <v>372.91</v>
      </c>
      <c r="G233" s="105"/>
      <c r="H233" s="105"/>
      <c r="I233" s="106"/>
      <c r="J233" s="102">
        <f t="shared" si="5"/>
        <v>372.91</v>
      </c>
    </row>
    <row r="234" s="67" customFormat="1" ht="20.25" customHeight="1" spans="1:10">
      <c r="A234" s="98" t="s">
        <v>434</v>
      </c>
      <c r="B234" s="99" t="s">
        <v>435</v>
      </c>
      <c r="C234" s="100">
        <f>SUM(C235:C240)</f>
        <v>32971.86</v>
      </c>
      <c r="D234" s="94"/>
      <c r="E234" s="68"/>
      <c r="F234" s="101">
        <v>32321.34</v>
      </c>
      <c r="G234" s="105"/>
      <c r="H234" s="105"/>
      <c r="I234" s="106"/>
      <c r="J234" s="102">
        <f t="shared" si="5"/>
        <v>32321.34</v>
      </c>
    </row>
    <row r="235" s="67" customFormat="1" ht="20.25" customHeight="1" spans="1:10">
      <c r="A235" s="98" t="s">
        <v>436</v>
      </c>
      <c r="B235" s="99" t="s">
        <v>437</v>
      </c>
      <c r="C235" s="100">
        <v>850</v>
      </c>
      <c r="D235" s="94"/>
      <c r="E235" s="68"/>
      <c r="F235" s="101">
        <v>850</v>
      </c>
      <c r="G235" s="105"/>
      <c r="H235" s="105"/>
      <c r="I235" s="106"/>
      <c r="J235" s="102">
        <f t="shared" si="5"/>
        <v>850</v>
      </c>
    </row>
    <row r="236" s="67" customFormat="1" ht="20.25" customHeight="1" spans="1:10">
      <c r="A236" s="98" t="s">
        <v>438</v>
      </c>
      <c r="B236" s="99" t="s">
        <v>439</v>
      </c>
      <c r="C236" s="100">
        <v>850</v>
      </c>
      <c r="D236" s="94"/>
      <c r="E236" s="68"/>
      <c r="F236" s="101">
        <v>850</v>
      </c>
      <c r="G236" s="105"/>
      <c r="H236" s="105"/>
      <c r="I236" s="106"/>
      <c r="J236" s="102">
        <f t="shared" si="5"/>
        <v>850</v>
      </c>
    </row>
    <row r="237" s="67" customFormat="1" ht="20.25" customHeight="1" spans="1:10">
      <c r="A237" s="98" t="s">
        <v>440</v>
      </c>
      <c r="B237" s="99" t="s">
        <v>441</v>
      </c>
      <c r="C237" s="100">
        <f>10263.3+376.27+92.96</f>
        <v>10732.53</v>
      </c>
      <c r="D237" s="94"/>
      <c r="E237" s="68"/>
      <c r="F237" s="101">
        <v>10263.3</v>
      </c>
      <c r="G237" s="105"/>
      <c r="H237" s="105">
        <v>92.96</v>
      </c>
      <c r="I237" s="106">
        <v>376.27</v>
      </c>
      <c r="J237" s="102">
        <f t="shared" si="5"/>
        <v>10732.53</v>
      </c>
    </row>
    <row r="238" s="67" customFormat="1" ht="20.25" customHeight="1" spans="1:10">
      <c r="A238" s="98" t="s">
        <v>442</v>
      </c>
      <c r="B238" s="99" t="s">
        <v>443</v>
      </c>
      <c r="C238" s="100">
        <f>5049.67+138.63+42.66</f>
        <v>5230.96</v>
      </c>
      <c r="D238" s="94"/>
      <c r="E238" s="68"/>
      <c r="F238" s="101">
        <v>5049.67</v>
      </c>
      <c r="G238" s="105"/>
      <c r="H238" s="105">
        <v>42.66</v>
      </c>
      <c r="I238" s="106">
        <v>138.63</v>
      </c>
      <c r="J238" s="102">
        <f t="shared" si="5"/>
        <v>5230.96</v>
      </c>
    </row>
    <row r="239" s="67" customFormat="1" ht="20.25" customHeight="1" spans="1:10">
      <c r="A239" s="98" t="s">
        <v>444</v>
      </c>
      <c r="B239" s="99" t="s">
        <v>445</v>
      </c>
      <c r="C239" s="100">
        <v>10500</v>
      </c>
      <c r="D239" s="94"/>
      <c r="E239" s="68"/>
      <c r="F239" s="101">
        <v>10500</v>
      </c>
      <c r="G239" s="105"/>
      <c r="H239" s="105"/>
      <c r="I239" s="106"/>
      <c r="J239" s="102">
        <f t="shared" si="5"/>
        <v>10500</v>
      </c>
    </row>
    <row r="240" s="67" customFormat="1" ht="20.25" customHeight="1" spans="1:10">
      <c r="A240" s="98" t="s">
        <v>446</v>
      </c>
      <c r="B240" s="99" t="s">
        <v>447</v>
      </c>
      <c r="C240" s="100">
        <v>4808.37</v>
      </c>
      <c r="D240" s="94"/>
      <c r="E240" s="68"/>
      <c r="F240" s="101">
        <v>4808.37</v>
      </c>
      <c r="G240" s="105"/>
      <c r="H240" s="105"/>
      <c r="I240" s="106"/>
      <c r="J240" s="102">
        <f t="shared" si="5"/>
        <v>4808.37</v>
      </c>
    </row>
    <row r="241" s="67" customFormat="1" ht="20.25" customHeight="1" spans="1:10">
      <c r="A241" s="98" t="s">
        <v>448</v>
      </c>
      <c r="B241" s="99" t="s">
        <v>449</v>
      </c>
      <c r="C241" s="100">
        <f>SUM(C242:C246)</f>
        <v>1922.2</v>
      </c>
      <c r="D241" s="94"/>
      <c r="E241" s="68"/>
      <c r="F241" s="101">
        <v>1922.2</v>
      </c>
      <c r="G241" s="105"/>
      <c r="H241" s="105"/>
      <c r="I241" s="106"/>
      <c r="J241" s="102">
        <f t="shared" si="5"/>
        <v>1922.2</v>
      </c>
    </row>
    <row r="242" s="67" customFormat="1" ht="20.25" customHeight="1" spans="1:10">
      <c r="A242" s="98" t="s">
        <v>450</v>
      </c>
      <c r="B242" s="99" t="s">
        <v>451</v>
      </c>
      <c r="C242" s="100">
        <v>35</v>
      </c>
      <c r="D242" s="94"/>
      <c r="E242" s="68"/>
      <c r="F242" s="101">
        <v>35</v>
      </c>
      <c r="G242" s="105"/>
      <c r="H242" s="105"/>
      <c r="I242" s="106"/>
      <c r="J242" s="102">
        <f t="shared" si="5"/>
        <v>35</v>
      </c>
    </row>
    <row r="243" s="67" customFormat="1" ht="20.25" customHeight="1" spans="1:10">
      <c r="A243" s="98" t="s">
        <v>452</v>
      </c>
      <c r="B243" s="99" t="s">
        <v>453</v>
      </c>
      <c r="C243" s="100">
        <v>300</v>
      </c>
      <c r="D243" s="94"/>
      <c r="E243" s="68"/>
      <c r="F243" s="101">
        <v>300</v>
      </c>
      <c r="G243" s="105"/>
      <c r="H243" s="105"/>
      <c r="I243" s="106"/>
      <c r="J243" s="102">
        <f t="shared" si="5"/>
        <v>300</v>
      </c>
    </row>
    <row r="244" s="67" customFormat="1" ht="20.25" customHeight="1" spans="1:10">
      <c r="A244" s="98" t="s">
        <v>454</v>
      </c>
      <c r="B244" s="99" t="s">
        <v>455</v>
      </c>
      <c r="C244" s="100">
        <v>240</v>
      </c>
      <c r="D244" s="94"/>
      <c r="E244" s="68"/>
      <c r="F244" s="101">
        <v>240</v>
      </c>
      <c r="G244" s="105"/>
      <c r="H244" s="105"/>
      <c r="I244" s="106"/>
      <c r="J244" s="102">
        <f t="shared" si="5"/>
        <v>240</v>
      </c>
    </row>
    <row r="245" s="67" customFormat="1" ht="20.25" customHeight="1" spans="1:10">
      <c r="A245" s="98" t="s">
        <v>456</v>
      </c>
      <c r="B245" s="99" t="s">
        <v>457</v>
      </c>
      <c r="C245" s="100">
        <v>5</v>
      </c>
      <c r="D245" s="94"/>
      <c r="E245" s="68"/>
      <c r="F245" s="101">
        <v>5</v>
      </c>
      <c r="G245" s="105"/>
      <c r="H245" s="105"/>
      <c r="I245" s="106"/>
      <c r="J245" s="102">
        <f t="shared" si="5"/>
        <v>5</v>
      </c>
    </row>
    <row r="246" s="67" customFormat="1" ht="20.25" customHeight="1" spans="1:10">
      <c r="A246" s="98" t="s">
        <v>458</v>
      </c>
      <c r="B246" s="99" t="s">
        <v>459</v>
      </c>
      <c r="C246" s="100">
        <v>1342.2</v>
      </c>
      <c r="D246" s="94"/>
      <c r="E246" s="68"/>
      <c r="F246" s="101">
        <v>1342.2</v>
      </c>
      <c r="G246" s="105"/>
      <c r="H246" s="105"/>
      <c r="I246" s="106"/>
      <c r="J246" s="102">
        <f t="shared" ref="J246:J309" si="6">SUM(F246:I246)</f>
        <v>1342.2</v>
      </c>
    </row>
    <row r="247" s="67" customFormat="1" ht="20.25" customHeight="1" spans="1:10">
      <c r="A247" s="98" t="s">
        <v>460</v>
      </c>
      <c r="B247" s="99" t="s">
        <v>461</v>
      </c>
      <c r="C247" s="100">
        <f>SUM(C248:C251)</f>
        <v>839</v>
      </c>
      <c r="D247" s="94"/>
      <c r="E247" s="68"/>
      <c r="F247" s="101">
        <v>839</v>
      </c>
      <c r="G247" s="105"/>
      <c r="H247" s="105"/>
      <c r="I247" s="106"/>
      <c r="J247" s="102">
        <f t="shared" si="6"/>
        <v>839</v>
      </c>
    </row>
    <row r="248" s="67" customFormat="1" ht="20.25" customHeight="1" spans="1:10">
      <c r="A248" s="98" t="s">
        <v>462</v>
      </c>
      <c r="B248" s="99" t="s">
        <v>463</v>
      </c>
      <c r="C248" s="100">
        <v>200</v>
      </c>
      <c r="D248" s="94"/>
      <c r="E248" s="68"/>
      <c r="F248" s="101">
        <v>200</v>
      </c>
      <c r="G248" s="105"/>
      <c r="H248" s="105"/>
      <c r="I248" s="106"/>
      <c r="J248" s="102">
        <f t="shared" si="6"/>
        <v>200</v>
      </c>
    </row>
    <row r="249" s="67" customFormat="1" ht="20.25" customHeight="1" spans="1:10">
      <c r="A249" s="98" t="s">
        <v>464</v>
      </c>
      <c r="B249" s="99" t="s">
        <v>465</v>
      </c>
      <c r="C249" s="100">
        <v>94</v>
      </c>
      <c r="D249" s="94"/>
      <c r="E249" s="68"/>
      <c r="F249" s="101">
        <v>94</v>
      </c>
      <c r="G249" s="105"/>
      <c r="H249" s="105"/>
      <c r="I249" s="106"/>
      <c r="J249" s="102">
        <f t="shared" si="6"/>
        <v>94</v>
      </c>
    </row>
    <row r="250" s="67" customFormat="1" ht="20.25" customHeight="1" spans="1:10">
      <c r="A250" s="98" t="s">
        <v>466</v>
      </c>
      <c r="B250" s="99" t="s">
        <v>467</v>
      </c>
      <c r="C250" s="100">
        <v>530</v>
      </c>
      <c r="D250" s="94"/>
      <c r="E250" s="68"/>
      <c r="F250" s="101">
        <v>530</v>
      </c>
      <c r="G250" s="105"/>
      <c r="H250" s="105"/>
      <c r="I250" s="106"/>
      <c r="J250" s="102">
        <f t="shared" si="6"/>
        <v>530</v>
      </c>
    </row>
    <row r="251" s="67" customFormat="1" ht="20.25" customHeight="1" spans="1:10">
      <c r="A251" s="98" t="s">
        <v>468</v>
      </c>
      <c r="B251" s="99" t="s">
        <v>469</v>
      </c>
      <c r="C251" s="100">
        <v>15</v>
      </c>
      <c r="D251" s="94"/>
      <c r="E251" s="68"/>
      <c r="F251" s="101">
        <v>15</v>
      </c>
      <c r="G251" s="105"/>
      <c r="H251" s="105"/>
      <c r="I251" s="106"/>
      <c r="J251" s="102">
        <f t="shared" si="6"/>
        <v>15</v>
      </c>
    </row>
    <row r="252" s="67" customFormat="1" ht="20.25" customHeight="1" spans="1:10">
      <c r="A252" s="98" t="s">
        <v>470</v>
      </c>
      <c r="B252" s="99" t="s">
        <v>471</v>
      </c>
      <c r="C252" s="100">
        <f>SUM(C253:C256)</f>
        <v>5758.42</v>
      </c>
      <c r="D252" s="94"/>
      <c r="E252" s="68"/>
      <c r="F252" s="101">
        <v>5758.42</v>
      </c>
      <c r="G252" s="105"/>
      <c r="H252" s="105"/>
      <c r="I252" s="106"/>
      <c r="J252" s="102">
        <f t="shared" si="6"/>
        <v>5758.42</v>
      </c>
    </row>
    <row r="253" s="67" customFormat="1" ht="20.25" customHeight="1" spans="1:10">
      <c r="A253" s="98" t="s">
        <v>472</v>
      </c>
      <c r="B253" s="99" t="s">
        <v>473</v>
      </c>
      <c r="C253" s="100">
        <v>705</v>
      </c>
      <c r="D253" s="94"/>
      <c r="E253" s="68"/>
      <c r="F253" s="101">
        <v>705</v>
      </c>
      <c r="G253" s="105"/>
      <c r="H253" s="105"/>
      <c r="I253" s="106"/>
      <c r="J253" s="102">
        <f t="shared" si="6"/>
        <v>705</v>
      </c>
    </row>
    <row r="254" s="67" customFormat="1" ht="20.25" customHeight="1" spans="1:10">
      <c r="A254" s="98" t="s">
        <v>474</v>
      </c>
      <c r="B254" s="99" t="s">
        <v>475</v>
      </c>
      <c r="C254" s="100">
        <v>135.42</v>
      </c>
      <c r="D254" s="94"/>
      <c r="E254" s="68"/>
      <c r="F254" s="101">
        <v>135.42</v>
      </c>
      <c r="G254" s="105"/>
      <c r="H254" s="105"/>
      <c r="I254" s="106"/>
      <c r="J254" s="102">
        <f t="shared" si="6"/>
        <v>135.42</v>
      </c>
    </row>
    <row r="255" s="67" customFormat="1" ht="20.25" customHeight="1" spans="1:10">
      <c r="A255" s="98" t="s">
        <v>476</v>
      </c>
      <c r="B255" s="99" t="s">
        <v>477</v>
      </c>
      <c r="C255" s="100">
        <v>418</v>
      </c>
      <c r="D255" s="94"/>
      <c r="E255" s="68"/>
      <c r="F255" s="101">
        <v>418</v>
      </c>
      <c r="G255" s="105"/>
      <c r="H255" s="105"/>
      <c r="I255" s="106"/>
      <c r="J255" s="102">
        <f t="shared" si="6"/>
        <v>418</v>
      </c>
    </row>
    <row r="256" s="67" customFormat="1" ht="20.25" customHeight="1" spans="1:10">
      <c r="A256" s="98" t="s">
        <v>478</v>
      </c>
      <c r="B256" s="99" t="s">
        <v>479</v>
      </c>
      <c r="C256" s="100">
        <v>4500</v>
      </c>
      <c r="D256" s="94"/>
      <c r="E256" s="68"/>
      <c r="F256" s="101">
        <v>4500</v>
      </c>
      <c r="G256" s="105"/>
      <c r="H256" s="105"/>
      <c r="I256" s="106"/>
      <c r="J256" s="102">
        <f t="shared" si="6"/>
        <v>4500</v>
      </c>
    </row>
    <row r="257" s="67" customFormat="1" ht="20.25" customHeight="1" spans="1:10">
      <c r="A257" s="98" t="s">
        <v>480</v>
      </c>
      <c r="B257" s="99" t="s">
        <v>481</v>
      </c>
      <c r="C257" s="100">
        <f>SUM(C258:C260)</f>
        <v>1635.74</v>
      </c>
      <c r="D257" s="94"/>
      <c r="E257" s="68"/>
      <c r="F257" s="101">
        <v>1635.74</v>
      </c>
      <c r="G257" s="105"/>
      <c r="H257" s="105"/>
      <c r="I257" s="106"/>
      <c r="J257" s="102">
        <f t="shared" si="6"/>
        <v>1635.74</v>
      </c>
    </row>
    <row r="258" s="67" customFormat="1" ht="20.25" customHeight="1" spans="1:10">
      <c r="A258" s="98" t="s">
        <v>482</v>
      </c>
      <c r="B258" s="99" t="s">
        <v>483</v>
      </c>
      <c r="C258" s="100">
        <v>463.74</v>
      </c>
      <c r="D258" s="94"/>
      <c r="E258" s="68"/>
      <c r="F258" s="101">
        <v>463.74</v>
      </c>
      <c r="G258" s="105"/>
      <c r="H258" s="105"/>
      <c r="I258" s="106"/>
      <c r="J258" s="102">
        <f t="shared" si="6"/>
        <v>463.74</v>
      </c>
    </row>
    <row r="259" s="67" customFormat="1" ht="20.25" customHeight="1" spans="1:10">
      <c r="A259" s="98" t="s">
        <v>484</v>
      </c>
      <c r="B259" s="99" t="s">
        <v>485</v>
      </c>
      <c r="C259" s="100">
        <v>1032</v>
      </c>
      <c r="D259" s="94"/>
      <c r="E259" s="68"/>
      <c r="F259" s="101">
        <v>1032</v>
      </c>
      <c r="G259" s="105"/>
      <c r="H259" s="105"/>
      <c r="I259" s="106"/>
      <c r="J259" s="102">
        <f t="shared" si="6"/>
        <v>1032</v>
      </c>
    </row>
    <row r="260" s="67" customFormat="1" ht="20.25" customHeight="1" spans="1:10">
      <c r="A260" s="98" t="s">
        <v>486</v>
      </c>
      <c r="B260" s="99" t="s">
        <v>487</v>
      </c>
      <c r="C260" s="100">
        <v>140</v>
      </c>
      <c r="D260" s="94"/>
      <c r="E260" s="68"/>
      <c r="F260" s="101">
        <v>140</v>
      </c>
      <c r="G260" s="105"/>
      <c r="H260" s="105"/>
      <c r="I260" s="106"/>
      <c r="J260" s="102">
        <f t="shared" si="6"/>
        <v>140</v>
      </c>
    </row>
    <row r="261" s="67" customFormat="1" ht="20.25" customHeight="1" spans="1:10">
      <c r="A261" s="98" t="s">
        <v>488</v>
      </c>
      <c r="B261" s="99" t="s">
        <v>489</v>
      </c>
      <c r="C261" s="100">
        <f>SUM(C262:C263)</f>
        <v>1730.91</v>
      </c>
      <c r="D261" s="94"/>
      <c r="E261" s="68"/>
      <c r="F261" s="101">
        <v>1730.91</v>
      </c>
      <c r="G261" s="105"/>
      <c r="H261" s="105"/>
      <c r="I261" s="106"/>
      <c r="J261" s="102">
        <f t="shared" si="6"/>
        <v>1730.91</v>
      </c>
    </row>
    <row r="262" s="67" customFormat="1" ht="20.25" customHeight="1" spans="1:10">
      <c r="A262" s="98" t="s">
        <v>490</v>
      </c>
      <c r="B262" s="99" t="s">
        <v>46</v>
      </c>
      <c r="C262" s="100">
        <v>100.91</v>
      </c>
      <c r="D262" s="94"/>
      <c r="E262" s="68"/>
      <c r="F262" s="101">
        <v>100.91</v>
      </c>
      <c r="G262" s="105"/>
      <c r="H262" s="105"/>
      <c r="I262" s="106"/>
      <c r="J262" s="102">
        <f t="shared" si="6"/>
        <v>100.91</v>
      </c>
    </row>
    <row r="263" s="67" customFormat="1" ht="20.25" customHeight="1" spans="1:10">
      <c r="A263" s="98" t="s">
        <v>491</v>
      </c>
      <c r="B263" s="99" t="s">
        <v>492</v>
      </c>
      <c r="C263" s="100">
        <v>1630</v>
      </c>
      <c r="D263" s="94"/>
      <c r="E263" s="68"/>
      <c r="F263" s="101">
        <v>1630</v>
      </c>
      <c r="G263" s="105"/>
      <c r="H263" s="105"/>
      <c r="I263" s="106"/>
      <c r="J263" s="102">
        <f t="shared" si="6"/>
        <v>1630</v>
      </c>
    </row>
    <row r="264" s="67" customFormat="1" ht="20.25" customHeight="1" spans="1:10">
      <c r="A264" s="98" t="s">
        <v>493</v>
      </c>
      <c r="B264" s="99" t="s">
        <v>494</v>
      </c>
      <c r="C264" s="100">
        <f>SUM(C265:C266)</f>
        <v>124.96</v>
      </c>
      <c r="D264" s="94"/>
      <c r="E264" s="68"/>
      <c r="F264" s="101">
        <v>124.96</v>
      </c>
      <c r="G264" s="105"/>
      <c r="H264" s="105"/>
      <c r="I264" s="106"/>
      <c r="J264" s="102">
        <f t="shared" si="6"/>
        <v>124.96</v>
      </c>
    </row>
    <row r="265" s="67" customFormat="1" ht="20.25" customHeight="1" spans="1:10">
      <c r="A265" s="98" t="s">
        <v>495</v>
      </c>
      <c r="B265" s="99" t="s">
        <v>46</v>
      </c>
      <c r="C265" s="100">
        <v>88.96</v>
      </c>
      <c r="D265" s="94"/>
      <c r="E265" s="68"/>
      <c r="F265" s="101">
        <v>88.96</v>
      </c>
      <c r="G265" s="105"/>
      <c r="H265" s="105"/>
      <c r="I265" s="106"/>
      <c r="J265" s="102">
        <f t="shared" si="6"/>
        <v>88.96</v>
      </c>
    </row>
    <row r="266" s="67" customFormat="1" ht="20.25" customHeight="1" spans="1:10">
      <c r="A266" s="98" t="s">
        <v>496</v>
      </c>
      <c r="B266" s="99" t="s">
        <v>59</v>
      </c>
      <c r="C266" s="100">
        <v>36</v>
      </c>
      <c r="D266" s="94"/>
      <c r="E266" s="68"/>
      <c r="F266" s="101">
        <v>36</v>
      </c>
      <c r="G266" s="105"/>
      <c r="H266" s="105"/>
      <c r="I266" s="106"/>
      <c r="J266" s="102">
        <f t="shared" si="6"/>
        <v>36</v>
      </c>
    </row>
    <row r="267" s="67" customFormat="1" ht="20.25" customHeight="1" spans="1:10">
      <c r="A267" s="98" t="s">
        <v>497</v>
      </c>
      <c r="B267" s="99" t="s">
        <v>498</v>
      </c>
      <c r="C267" s="100">
        <f>C268</f>
        <v>1074</v>
      </c>
      <c r="D267" s="94"/>
      <c r="E267" s="68"/>
      <c r="F267" s="101">
        <v>1074</v>
      </c>
      <c r="G267" s="105"/>
      <c r="H267" s="105"/>
      <c r="I267" s="106"/>
      <c r="J267" s="102">
        <f t="shared" si="6"/>
        <v>1074</v>
      </c>
    </row>
    <row r="268" s="67" customFormat="1" ht="20.25" customHeight="1" spans="1:10">
      <c r="A268" s="98" t="s">
        <v>499</v>
      </c>
      <c r="B268" s="99" t="s">
        <v>500</v>
      </c>
      <c r="C268" s="100">
        <v>1074</v>
      </c>
      <c r="D268" s="94"/>
      <c r="E268" s="68"/>
      <c r="F268" s="101">
        <v>1074</v>
      </c>
      <c r="G268" s="105"/>
      <c r="H268" s="105"/>
      <c r="I268" s="106"/>
      <c r="J268" s="102">
        <f t="shared" si="6"/>
        <v>1074</v>
      </c>
    </row>
    <row r="269" s="67" customFormat="1" ht="20.25" customHeight="1" spans="1:10">
      <c r="A269" s="98" t="s">
        <v>501</v>
      </c>
      <c r="B269" s="99" t="s">
        <v>502</v>
      </c>
      <c r="C269" s="100">
        <f>C270</f>
        <v>63.86</v>
      </c>
      <c r="D269" s="94"/>
      <c r="E269" s="68"/>
      <c r="F269" s="101">
        <v>63.86</v>
      </c>
      <c r="G269" s="105"/>
      <c r="H269" s="105"/>
      <c r="I269" s="106"/>
      <c r="J269" s="102">
        <f t="shared" si="6"/>
        <v>63.86</v>
      </c>
    </row>
    <row r="270" s="67" customFormat="1" ht="20.25" customHeight="1" spans="1:10">
      <c r="A270" s="98" t="s">
        <v>503</v>
      </c>
      <c r="B270" s="99" t="s">
        <v>504</v>
      </c>
      <c r="C270" s="100">
        <v>63.86</v>
      </c>
      <c r="D270" s="94"/>
      <c r="E270" s="68"/>
      <c r="F270" s="101">
        <v>63.86</v>
      </c>
      <c r="G270" s="105"/>
      <c r="H270" s="105"/>
      <c r="I270" s="106"/>
      <c r="J270" s="102">
        <f t="shared" si="6"/>
        <v>63.86</v>
      </c>
    </row>
    <row r="271" s="67" customFormat="1" ht="20.25" customHeight="1" spans="1:10">
      <c r="A271" s="98" t="s">
        <v>505</v>
      </c>
      <c r="B271" s="99" t="s">
        <v>506</v>
      </c>
      <c r="C271" s="100">
        <f>C272+C273</f>
        <v>1746</v>
      </c>
      <c r="D271" s="94"/>
      <c r="E271" s="68"/>
      <c r="F271" s="101">
        <v>1746</v>
      </c>
      <c r="G271" s="105"/>
      <c r="H271" s="105"/>
      <c r="I271" s="106"/>
      <c r="J271" s="102">
        <f t="shared" si="6"/>
        <v>1746</v>
      </c>
    </row>
    <row r="272" s="67" customFormat="1" ht="20.25" customHeight="1" spans="1:10">
      <c r="A272" s="98" t="s">
        <v>507</v>
      </c>
      <c r="B272" s="99" t="s">
        <v>508</v>
      </c>
      <c r="C272" s="100">
        <v>100</v>
      </c>
      <c r="D272" s="94"/>
      <c r="E272" s="68"/>
      <c r="F272" s="101">
        <v>100</v>
      </c>
      <c r="G272" s="105"/>
      <c r="H272" s="105"/>
      <c r="I272" s="106"/>
      <c r="J272" s="102">
        <f t="shared" si="6"/>
        <v>100</v>
      </c>
    </row>
    <row r="273" s="67" customFormat="1" ht="20.25" customHeight="1" spans="1:10">
      <c r="A273" s="98" t="s">
        <v>509</v>
      </c>
      <c r="B273" s="99" t="s">
        <v>510</v>
      </c>
      <c r="C273" s="100">
        <v>1646</v>
      </c>
      <c r="D273" s="94"/>
      <c r="E273" s="68"/>
      <c r="F273" s="101">
        <v>1646</v>
      </c>
      <c r="G273" s="105"/>
      <c r="H273" s="105"/>
      <c r="I273" s="106"/>
      <c r="J273" s="102">
        <f t="shared" si="6"/>
        <v>1646</v>
      </c>
    </row>
    <row r="274" s="67" customFormat="1" ht="20.25" customHeight="1" spans="1:10">
      <c r="A274" s="98" t="s">
        <v>511</v>
      </c>
      <c r="B274" s="99" t="s">
        <v>512</v>
      </c>
      <c r="C274" s="100">
        <f>C275+C276</f>
        <v>227.15</v>
      </c>
      <c r="D274" s="94"/>
      <c r="E274" s="68"/>
      <c r="F274" s="101">
        <v>227.15</v>
      </c>
      <c r="G274" s="105"/>
      <c r="H274" s="105"/>
      <c r="I274" s="106"/>
      <c r="J274" s="102">
        <f t="shared" si="6"/>
        <v>227.15</v>
      </c>
    </row>
    <row r="275" s="67" customFormat="1" ht="20.25" customHeight="1" spans="1:10">
      <c r="A275" s="98" t="s">
        <v>513</v>
      </c>
      <c r="B275" s="99" t="s">
        <v>514</v>
      </c>
      <c r="C275" s="100">
        <v>171</v>
      </c>
      <c r="D275" s="94"/>
      <c r="E275" s="68"/>
      <c r="F275" s="101">
        <v>171</v>
      </c>
      <c r="G275" s="105"/>
      <c r="H275" s="105"/>
      <c r="I275" s="106"/>
      <c r="J275" s="102">
        <f t="shared" si="6"/>
        <v>171</v>
      </c>
    </row>
    <row r="276" s="67" customFormat="1" ht="20.25" customHeight="1" spans="1:10">
      <c r="A276" s="98" t="s">
        <v>515</v>
      </c>
      <c r="B276" s="99" t="s">
        <v>516</v>
      </c>
      <c r="C276" s="100">
        <v>56.15</v>
      </c>
      <c r="D276" s="94"/>
      <c r="E276" s="68"/>
      <c r="F276" s="101">
        <v>56.15</v>
      </c>
      <c r="G276" s="105"/>
      <c r="H276" s="105"/>
      <c r="I276" s="106"/>
      <c r="J276" s="102">
        <f t="shared" si="6"/>
        <v>56.15</v>
      </c>
    </row>
    <row r="277" s="67" customFormat="1" ht="20.25" customHeight="1" spans="1:10">
      <c r="A277" s="98" t="s">
        <v>517</v>
      </c>
      <c r="B277" s="99" t="s">
        <v>518</v>
      </c>
      <c r="C277" s="100">
        <f>C278+C279</f>
        <v>8250</v>
      </c>
      <c r="D277" s="94"/>
      <c r="E277" s="68"/>
      <c r="F277" s="101">
        <v>8250</v>
      </c>
      <c r="G277" s="105"/>
      <c r="H277" s="105"/>
      <c r="I277" s="106"/>
      <c r="J277" s="102">
        <f t="shared" si="6"/>
        <v>8250</v>
      </c>
    </row>
    <row r="278" s="67" customFormat="1" ht="20.25" customHeight="1" spans="1:10">
      <c r="A278" s="98" t="s">
        <v>519</v>
      </c>
      <c r="B278" s="99" t="s">
        <v>520</v>
      </c>
      <c r="C278" s="100">
        <v>7850</v>
      </c>
      <c r="D278" s="94"/>
      <c r="E278" s="68"/>
      <c r="F278" s="101">
        <v>7850</v>
      </c>
      <c r="G278" s="105"/>
      <c r="H278" s="105"/>
      <c r="I278" s="106"/>
      <c r="J278" s="102">
        <f t="shared" si="6"/>
        <v>7850</v>
      </c>
    </row>
    <row r="279" s="67" customFormat="1" ht="20.25" customHeight="1" spans="1:10">
      <c r="A279" s="98" t="s">
        <v>521</v>
      </c>
      <c r="B279" s="99" t="s">
        <v>522</v>
      </c>
      <c r="C279" s="100">
        <v>400</v>
      </c>
      <c r="D279" s="94"/>
      <c r="E279" s="68"/>
      <c r="F279" s="101">
        <v>400</v>
      </c>
      <c r="G279" s="105"/>
      <c r="H279" s="105"/>
      <c r="I279" s="106"/>
      <c r="J279" s="102">
        <f t="shared" si="6"/>
        <v>400</v>
      </c>
    </row>
    <row r="280" s="67" customFormat="1" ht="20.25" customHeight="1" spans="1:10">
      <c r="A280" s="98" t="s">
        <v>523</v>
      </c>
      <c r="B280" s="99" t="s">
        <v>524</v>
      </c>
      <c r="C280" s="100">
        <f>C281+C282</f>
        <v>903.24</v>
      </c>
      <c r="D280" s="94"/>
      <c r="E280" s="68"/>
      <c r="F280" s="101">
        <v>903.24</v>
      </c>
      <c r="G280" s="105"/>
      <c r="H280" s="105"/>
      <c r="I280" s="106"/>
      <c r="J280" s="102">
        <f t="shared" si="6"/>
        <v>903.24</v>
      </c>
    </row>
    <row r="281" s="67" customFormat="1" ht="20.25" customHeight="1" spans="1:10">
      <c r="A281" s="98" t="s">
        <v>525</v>
      </c>
      <c r="B281" s="99" t="s">
        <v>526</v>
      </c>
      <c r="C281" s="100">
        <v>902.2</v>
      </c>
      <c r="D281" s="94"/>
      <c r="E281" s="68"/>
      <c r="F281" s="101">
        <v>902.2</v>
      </c>
      <c r="G281" s="105"/>
      <c r="H281" s="105"/>
      <c r="I281" s="106"/>
      <c r="J281" s="102">
        <f t="shared" si="6"/>
        <v>902.2</v>
      </c>
    </row>
    <row r="282" s="67" customFormat="1" ht="20.25" customHeight="1" spans="1:10">
      <c r="A282" s="98" t="s">
        <v>527</v>
      </c>
      <c r="B282" s="99" t="s">
        <v>528</v>
      </c>
      <c r="C282" s="100">
        <v>1.04</v>
      </c>
      <c r="D282" s="94"/>
      <c r="E282" s="68"/>
      <c r="F282" s="101">
        <v>1.04</v>
      </c>
      <c r="G282" s="105"/>
      <c r="H282" s="105"/>
      <c r="I282" s="106"/>
      <c r="J282" s="102">
        <f t="shared" si="6"/>
        <v>1.04</v>
      </c>
    </row>
    <row r="283" s="67" customFormat="1" ht="20.25" customHeight="1" spans="1:10">
      <c r="A283" s="98" t="s">
        <v>529</v>
      </c>
      <c r="B283" s="99" t="s">
        <v>530</v>
      </c>
      <c r="C283" s="100">
        <f>SUM(C284:C288)</f>
        <v>398.42</v>
      </c>
      <c r="D283" s="94"/>
      <c r="E283" s="68"/>
      <c r="F283" s="101">
        <v>398.42</v>
      </c>
      <c r="G283" s="105"/>
      <c r="H283" s="105"/>
      <c r="I283" s="106"/>
      <c r="J283" s="102">
        <f t="shared" si="6"/>
        <v>398.42</v>
      </c>
    </row>
    <row r="284" s="67" customFormat="1" ht="20.25" customHeight="1" spans="1:10">
      <c r="A284" s="98" t="s">
        <v>531</v>
      </c>
      <c r="B284" s="99" t="s">
        <v>46</v>
      </c>
      <c r="C284" s="100">
        <v>145.2</v>
      </c>
      <c r="D284" s="94"/>
      <c r="E284" s="68"/>
      <c r="F284" s="101">
        <v>145.2</v>
      </c>
      <c r="G284" s="105"/>
      <c r="H284" s="105"/>
      <c r="I284" s="106"/>
      <c r="J284" s="102">
        <f t="shared" si="6"/>
        <v>145.2</v>
      </c>
    </row>
    <row r="285" s="67" customFormat="1" ht="20.25" customHeight="1" spans="1:10">
      <c r="A285" s="98" t="s">
        <v>532</v>
      </c>
      <c r="B285" s="99" t="s">
        <v>59</v>
      </c>
      <c r="C285" s="100">
        <v>58</v>
      </c>
      <c r="D285" s="94"/>
      <c r="E285" s="68"/>
      <c r="F285" s="101">
        <v>58</v>
      </c>
      <c r="G285" s="105"/>
      <c r="H285" s="105"/>
      <c r="I285" s="106"/>
      <c r="J285" s="102">
        <f t="shared" si="6"/>
        <v>58</v>
      </c>
    </row>
    <row r="286" s="67" customFormat="1" ht="20.25" customHeight="1" spans="1:10">
      <c r="A286" s="98" t="s">
        <v>533</v>
      </c>
      <c r="B286" s="99" t="s">
        <v>534</v>
      </c>
      <c r="C286" s="100">
        <v>30</v>
      </c>
      <c r="D286" s="94"/>
      <c r="E286" s="68"/>
      <c r="F286" s="101">
        <v>30</v>
      </c>
      <c r="G286" s="105"/>
      <c r="H286" s="105"/>
      <c r="I286" s="106"/>
      <c r="J286" s="102">
        <f t="shared" si="6"/>
        <v>30</v>
      </c>
    </row>
    <row r="287" s="67" customFormat="1" ht="20.25" customHeight="1" spans="1:10">
      <c r="A287" s="98" t="s">
        <v>535</v>
      </c>
      <c r="B287" s="99" t="s">
        <v>81</v>
      </c>
      <c r="C287" s="100">
        <v>40.22</v>
      </c>
      <c r="D287" s="94"/>
      <c r="E287" s="68"/>
      <c r="F287" s="101">
        <v>40.22</v>
      </c>
      <c r="G287" s="105"/>
      <c r="H287" s="105"/>
      <c r="I287" s="106"/>
      <c r="J287" s="102">
        <f t="shared" si="6"/>
        <v>40.22</v>
      </c>
    </row>
    <row r="288" s="67" customFormat="1" ht="20.25" customHeight="1" spans="1:10">
      <c r="A288" s="98" t="s">
        <v>536</v>
      </c>
      <c r="B288" s="99" t="s">
        <v>537</v>
      </c>
      <c r="C288" s="100">
        <v>125</v>
      </c>
      <c r="D288" s="94"/>
      <c r="E288" s="68"/>
      <c r="F288" s="101">
        <v>125</v>
      </c>
      <c r="G288" s="105"/>
      <c r="H288" s="105"/>
      <c r="I288" s="106"/>
      <c r="J288" s="102">
        <f t="shared" si="6"/>
        <v>125</v>
      </c>
    </row>
    <row r="289" s="67" customFormat="1" ht="20.25" customHeight="1" spans="1:10">
      <c r="A289" s="98" t="s">
        <v>538</v>
      </c>
      <c r="B289" s="99" t="s">
        <v>539</v>
      </c>
      <c r="C289" s="100">
        <f>C290</f>
        <v>161.37</v>
      </c>
      <c r="D289" s="94"/>
      <c r="E289" s="68"/>
      <c r="F289" s="101">
        <v>19</v>
      </c>
      <c r="G289" s="105"/>
      <c r="H289" s="105"/>
      <c r="I289" s="106"/>
      <c r="J289" s="102">
        <f t="shared" si="6"/>
        <v>19</v>
      </c>
    </row>
    <row r="290" s="67" customFormat="1" ht="20.25" customHeight="1" spans="1:10">
      <c r="A290" s="98" t="s">
        <v>540</v>
      </c>
      <c r="B290" s="99" t="s">
        <v>541</v>
      </c>
      <c r="C290" s="100">
        <f>19+107+35.37</f>
        <v>161.37</v>
      </c>
      <c r="D290" s="94"/>
      <c r="E290" s="68"/>
      <c r="F290" s="101">
        <v>19</v>
      </c>
      <c r="G290" s="105"/>
      <c r="H290" s="105">
        <v>35.37</v>
      </c>
      <c r="I290" s="106">
        <v>107</v>
      </c>
      <c r="J290" s="102">
        <f t="shared" si="6"/>
        <v>161.37</v>
      </c>
    </row>
    <row r="291" s="67" customFormat="1" ht="20.25" customHeight="1" spans="1:10">
      <c r="A291" s="98" t="s">
        <v>542</v>
      </c>
      <c r="B291" s="99" t="s">
        <v>543</v>
      </c>
      <c r="C291" s="100">
        <f>C292+C295+C297+C303+C307+C310+C312+C314+C319</f>
        <v>32487.98</v>
      </c>
      <c r="D291" s="94"/>
      <c r="E291" s="68"/>
      <c r="F291" s="101">
        <v>32260.94</v>
      </c>
      <c r="G291" s="105"/>
      <c r="H291" s="105"/>
      <c r="I291" s="106"/>
      <c r="J291" s="102">
        <f t="shared" si="6"/>
        <v>32260.94</v>
      </c>
    </row>
    <row r="292" s="67" customFormat="1" ht="20.25" customHeight="1" spans="1:10">
      <c r="A292" s="98" t="s">
        <v>544</v>
      </c>
      <c r="B292" s="99" t="s">
        <v>545</v>
      </c>
      <c r="C292" s="100">
        <f>C293+C294</f>
        <v>484.45</v>
      </c>
      <c r="D292" s="94"/>
      <c r="E292" s="68"/>
      <c r="F292" s="101">
        <v>484.45</v>
      </c>
      <c r="G292" s="105"/>
      <c r="H292" s="105"/>
      <c r="I292" s="106"/>
      <c r="J292" s="102">
        <f t="shared" si="6"/>
        <v>484.45</v>
      </c>
    </row>
    <row r="293" s="67" customFormat="1" ht="20.25" customHeight="1" spans="1:10">
      <c r="A293" s="98" t="s">
        <v>546</v>
      </c>
      <c r="B293" s="99" t="s">
        <v>46</v>
      </c>
      <c r="C293" s="100">
        <v>342.06</v>
      </c>
      <c r="D293" s="94"/>
      <c r="E293" s="68"/>
      <c r="F293" s="101">
        <v>342.06</v>
      </c>
      <c r="G293" s="105"/>
      <c r="H293" s="105"/>
      <c r="I293" s="106"/>
      <c r="J293" s="102">
        <f t="shared" si="6"/>
        <v>342.06</v>
      </c>
    </row>
    <row r="294" s="67" customFormat="1" ht="20.25" customHeight="1" spans="1:10">
      <c r="A294" s="98" t="s">
        <v>547</v>
      </c>
      <c r="B294" s="99" t="s">
        <v>548</v>
      </c>
      <c r="C294" s="100">
        <v>142.39</v>
      </c>
      <c r="D294" s="94"/>
      <c r="E294" s="68"/>
      <c r="F294" s="101">
        <v>142.39</v>
      </c>
      <c r="G294" s="105"/>
      <c r="H294" s="105"/>
      <c r="I294" s="106"/>
      <c r="J294" s="102">
        <f t="shared" si="6"/>
        <v>142.39</v>
      </c>
    </row>
    <row r="295" s="67" customFormat="1" ht="20.25" customHeight="1" spans="1:10">
      <c r="A295" s="98" t="s">
        <v>549</v>
      </c>
      <c r="B295" s="99" t="s">
        <v>550</v>
      </c>
      <c r="C295" s="100">
        <f>C296</f>
        <v>2082.91</v>
      </c>
      <c r="D295" s="94"/>
      <c r="E295" s="68"/>
      <c r="F295" s="101">
        <v>2082.91</v>
      </c>
      <c r="G295" s="105"/>
      <c r="H295" s="105"/>
      <c r="I295" s="106"/>
      <c r="J295" s="102">
        <f t="shared" si="6"/>
        <v>2082.91</v>
      </c>
    </row>
    <row r="296" s="67" customFormat="1" ht="20.25" customHeight="1" spans="1:10">
      <c r="A296" s="98" t="s">
        <v>551</v>
      </c>
      <c r="B296" s="99" t="s">
        <v>552</v>
      </c>
      <c r="C296" s="100">
        <v>2082.91</v>
      </c>
      <c r="D296" s="94"/>
      <c r="E296" s="68"/>
      <c r="F296" s="101">
        <v>2082.91</v>
      </c>
      <c r="G296" s="105"/>
      <c r="H296" s="105"/>
      <c r="I296" s="106"/>
      <c r="J296" s="102">
        <f t="shared" si="6"/>
        <v>2082.91</v>
      </c>
    </row>
    <row r="297" s="67" customFormat="1" ht="20.25" customHeight="1" spans="1:10">
      <c r="A297" s="98" t="s">
        <v>553</v>
      </c>
      <c r="B297" s="99" t="s">
        <v>554</v>
      </c>
      <c r="C297" s="100">
        <f>SUM(C298:C302)</f>
        <v>2821.46</v>
      </c>
      <c r="D297" s="94"/>
      <c r="E297" s="68"/>
      <c r="F297" s="101">
        <v>2821.46</v>
      </c>
      <c r="G297" s="105"/>
      <c r="H297" s="105"/>
      <c r="I297" s="106"/>
      <c r="J297" s="102">
        <f t="shared" si="6"/>
        <v>2821.46</v>
      </c>
    </row>
    <row r="298" s="67" customFormat="1" ht="20.25" customHeight="1" spans="1:10">
      <c r="A298" s="98" t="s">
        <v>555</v>
      </c>
      <c r="B298" s="99" t="s">
        <v>556</v>
      </c>
      <c r="C298" s="100">
        <v>369.1</v>
      </c>
      <c r="D298" s="94"/>
      <c r="E298" s="68"/>
      <c r="F298" s="101">
        <v>369.1</v>
      </c>
      <c r="G298" s="105"/>
      <c r="H298" s="105"/>
      <c r="I298" s="106"/>
      <c r="J298" s="102">
        <f t="shared" si="6"/>
        <v>369.1</v>
      </c>
    </row>
    <row r="299" s="67" customFormat="1" ht="20.25" customHeight="1" spans="1:10">
      <c r="A299" s="98" t="s">
        <v>557</v>
      </c>
      <c r="B299" s="99" t="s">
        <v>558</v>
      </c>
      <c r="C299" s="100">
        <v>164.56</v>
      </c>
      <c r="D299" s="94"/>
      <c r="E299" s="68"/>
      <c r="F299" s="101">
        <v>164.56</v>
      </c>
      <c r="G299" s="105"/>
      <c r="H299" s="105"/>
      <c r="I299" s="106"/>
      <c r="J299" s="102">
        <f t="shared" si="6"/>
        <v>164.56</v>
      </c>
    </row>
    <row r="300" s="67" customFormat="1" ht="20.25" customHeight="1" spans="1:10">
      <c r="A300" s="98" t="s">
        <v>559</v>
      </c>
      <c r="B300" s="99" t="s">
        <v>560</v>
      </c>
      <c r="C300" s="100">
        <v>1851</v>
      </c>
      <c r="D300" s="94"/>
      <c r="E300" s="68"/>
      <c r="F300" s="101">
        <v>1851</v>
      </c>
      <c r="G300" s="105"/>
      <c r="H300" s="105"/>
      <c r="I300" s="106"/>
      <c r="J300" s="102">
        <f t="shared" si="6"/>
        <v>1851</v>
      </c>
    </row>
    <row r="301" s="67" customFormat="1" ht="20.25" customHeight="1" spans="1:10">
      <c r="A301" s="98" t="s">
        <v>561</v>
      </c>
      <c r="B301" s="99" t="s">
        <v>562</v>
      </c>
      <c r="C301" s="100">
        <v>136</v>
      </c>
      <c r="D301" s="94"/>
      <c r="E301" s="68"/>
      <c r="F301" s="101">
        <v>136</v>
      </c>
      <c r="G301" s="105"/>
      <c r="H301" s="105"/>
      <c r="I301" s="106"/>
      <c r="J301" s="102">
        <f t="shared" si="6"/>
        <v>136</v>
      </c>
    </row>
    <row r="302" s="67" customFormat="1" ht="20.25" customHeight="1" spans="1:10">
      <c r="A302" s="98" t="s">
        <v>563</v>
      </c>
      <c r="B302" s="99" t="s">
        <v>564</v>
      </c>
      <c r="C302" s="100">
        <v>300.8</v>
      </c>
      <c r="D302" s="94"/>
      <c r="E302" s="68"/>
      <c r="F302" s="101">
        <v>300.8</v>
      </c>
      <c r="G302" s="105"/>
      <c r="H302" s="105"/>
      <c r="I302" s="106"/>
      <c r="J302" s="102">
        <f t="shared" si="6"/>
        <v>300.8</v>
      </c>
    </row>
    <row r="303" s="67" customFormat="1" ht="20.25" customHeight="1" spans="1:10">
      <c r="A303" s="98" t="s">
        <v>565</v>
      </c>
      <c r="B303" s="99" t="s">
        <v>566</v>
      </c>
      <c r="C303" s="100">
        <f>C304+C305+C306</f>
        <v>431.04</v>
      </c>
      <c r="D303" s="94"/>
      <c r="E303" s="68"/>
      <c r="F303" s="101">
        <v>413.04</v>
      </c>
      <c r="G303" s="105"/>
      <c r="H303" s="105"/>
      <c r="I303" s="106"/>
      <c r="J303" s="102">
        <f t="shared" si="6"/>
        <v>413.04</v>
      </c>
    </row>
    <row r="304" s="67" customFormat="1" ht="20.25" customHeight="1" spans="1:10">
      <c r="A304" s="98" t="s">
        <v>567</v>
      </c>
      <c r="B304" s="99" t="s">
        <v>568</v>
      </c>
      <c r="C304" s="100">
        <v>118.79</v>
      </c>
      <c r="D304" s="94"/>
      <c r="E304" s="68"/>
      <c r="F304" s="101">
        <v>118.79</v>
      </c>
      <c r="G304" s="105"/>
      <c r="H304" s="105"/>
      <c r="I304" s="106"/>
      <c r="J304" s="102">
        <f t="shared" si="6"/>
        <v>118.79</v>
      </c>
    </row>
    <row r="305" s="67" customFormat="1" ht="20.25" customHeight="1" spans="1:10">
      <c r="A305" s="98" t="s">
        <v>569</v>
      </c>
      <c r="B305" s="99" t="s">
        <v>570</v>
      </c>
      <c r="C305" s="100">
        <v>294.25</v>
      </c>
      <c r="D305" s="94"/>
      <c r="E305" s="68"/>
      <c r="F305" s="101">
        <v>294.25</v>
      </c>
      <c r="G305" s="105"/>
      <c r="H305" s="105"/>
      <c r="I305" s="106"/>
      <c r="J305" s="102">
        <f t="shared" si="6"/>
        <v>294.25</v>
      </c>
    </row>
    <row r="306" s="67" customFormat="1" ht="20.25" customHeight="1" spans="1:10">
      <c r="A306" s="107">
        <v>2100799</v>
      </c>
      <c r="B306" s="99" t="s">
        <v>571</v>
      </c>
      <c r="C306" s="100">
        <v>18</v>
      </c>
      <c r="D306" s="94"/>
      <c r="E306" s="68"/>
      <c r="F306" s="101"/>
      <c r="G306" s="105"/>
      <c r="H306" s="105"/>
      <c r="I306" s="106">
        <v>18</v>
      </c>
      <c r="J306" s="102">
        <f t="shared" si="6"/>
        <v>18</v>
      </c>
    </row>
    <row r="307" s="67" customFormat="1" ht="20.25" customHeight="1" spans="1:10">
      <c r="A307" s="98" t="s">
        <v>572</v>
      </c>
      <c r="B307" s="99" t="s">
        <v>573</v>
      </c>
      <c r="C307" s="100">
        <f>C308+C309</f>
        <v>5314.87</v>
      </c>
      <c r="D307" s="94"/>
      <c r="E307" s="68"/>
      <c r="F307" s="101">
        <v>5105.83</v>
      </c>
      <c r="G307" s="105"/>
      <c r="H307" s="105"/>
      <c r="I307" s="106"/>
      <c r="J307" s="102">
        <f t="shared" si="6"/>
        <v>5105.83</v>
      </c>
    </row>
    <row r="308" s="67" customFormat="1" ht="20.25" customHeight="1" spans="1:10">
      <c r="A308" s="98" t="s">
        <v>574</v>
      </c>
      <c r="B308" s="99" t="s">
        <v>575</v>
      </c>
      <c r="C308" s="100">
        <f>906.89+104.72</f>
        <v>1011.61</v>
      </c>
      <c r="D308" s="94"/>
      <c r="E308" s="68"/>
      <c r="F308" s="101">
        <v>906.89</v>
      </c>
      <c r="G308" s="105"/>
      <c r="H308" s="105"/>
      <c r="I308" s="106">
        <v>104.72</v>
      </c>
      <c r="J308" s="102">
        <f t="shared" si="6"/>
        <v>1011.61</v>
      </c>
    </row>
    <row r="309" s="67" customFormat="1" ht="20.25" customHeight="1" spans="1:10">
      <c r="A309" s="98" t="s">
        <v>576</v>
      </c>
      <c r="B309" s="99" t="s">
        <v>577</v>
      </c>
      <c r="C309" s="100">
        <f>4198.94+59.83+44.49</f>
        <v>4303.26</v>
      </c>
      <c r="D309" s="94"/>
      <c r="E309" s="68"/>
      <c r="F309" s="101">
        <v>4198.94</v>
      </c>
      <c r="G309" s="105"/>
      <c r="H309" s="105">
        <v>44.49</v>
      </c>
      <c r="I309" s="106">
        <v>59.83</v>
      </c>
      <c r="J309" s="102">
        <f t="shared" si="6"/>
        <v>4303.26</v>
      </c>
    </row>
    <row r="310" s="67" customFormat="1" ht="20.25" customHeight="1" spans="1:10">
      <c r="A310" s="98" t="s">
        <v>578</v>
      </c>
      <c r="B310" s="99" t="s">
        <v>579</v>
      </c>
      <c r="C310" s="100">
        <f>C311</f>
        <v>14200</v>
      </c>
      <c r="D310" s="94"/>
      <c r="E310" s="68"/>
      <c r="F310" s="101">
        <v>14200</v>
      </c>
      <c r="G310" s="105"/>
      <c r="H310" s="105"/>
      <c r="I310" s="106"/>
      <c r="J310" s="102">
        <f t="shared" ref="J310:J373" si="7">SUM(F310:I310)</f>
        <v>14200</v>
      </c>
    </row>
    <row r="311" s="67" customFormat="1" ht="20.25" customHeight="1" spans="1:10">
      <c r="A311" s="98" t="s">
        <v>580</v>
      </c>
      <c r="B311" s="99" t="s">
        <v>581</v>
      </c>
      <c r="C311" s="100">
        <v>14200</v>
      </c>
      <c r="D311" s="94"/>
      <c r="E311" s="68"/>
      <c r="F311" s="101">
        <v>14200</v>
      </c>
      <c r="G311" s="105"/>
      <c r="H311" s="105"/>
      <c r="I311" s="106"/>
      <c r="J311" s="102">
        <f t="shared" si="7"/>
        <v>14200</v>
      </c>
    </row>
    <row r="312" s="67" customFormat="1" ht="20.25" customHeight="1" spans="1:10">
      <c r="A312" s="98" t="s">
        <v>582</v>
      </c>
      <c r="B312" s="99" t="s">
        <v>583</v>
      </c>
      <c r="C312" s="100">
        <f>C313</f>
        <v>2000</v>
      </c>
      <c r="D312" s="94"/>
      <c r="E312" s="68"/>
      <c r="F312" s="101">
        <v>2000</v>
      </c>
      <c r="G312" s="105"/>
      <c r="H312" s="105"/>
      <c r="I312" s="106"/>
      <c r="J312" s="102">
        <f t="shared" si="7"/>
        <v>2000</v>
      </c>
    </row>
    <row r="313" s="67" customFormat="1" ht="20.25" customHeight="1" spans="1:10">
      <c r="A313" s="98" t="s">
        <v>584</v>
      </c>
      <c r="B313" s="99" t="s">
        <v>585</v>
      </c>
      <c r="C313" s="100">
        <v>2000</v>
      </c>
      <c r="D313" s="94"/>
      <c r="E313" s="68"/>
      <c r="F313" s="101">
        <v>2000</v>
      </c>
      <c r="G313" s="105"/>
      <c r="H313" s="105"/>
      <c r="I313" s="106"/>
      <c r="J313" s="102">
        <f t="shared" si="7"/>
        <v>2000</v>
      </c>
    </row>
    <row r="314" s="67" customFormat="1" ht="20.25" customHeight="1" spans="1:10">
      <c r="A314" s="98" t="s">
        <v>586</v>
      </c>
      <c r="B314" s="99" t="s">
        <v>587</v>
      </c>
      <c r="C314" s="100">
        <f>SUM(C315:C318)</f>
        <v>285.53</v>
      </c>
      <c r="D314" s="94"/>
      <c r="E314" s="68"/>
      <c r="F314" s="101">
        <v>285.53</v>
      </c>
      <c r="G314" s="105"/>
      <c r="H314" s="105"/>
      <c r="I314" s="106"/>
      <c r="J314" s="102">
        <f t="shared" si="7"/>
        <v>285.53</v>
      </c>
    </row>
    <row r="315" s="67" customFormat="1" ht="20.25" customHeight="1" spans="1:10">
      <c r="A315" s="98" t="s">
        <v>588</v>
      </c>
      <c r="B315" s="99" t="s">
        <v>46</v>
      </c>
      <c r="C315" s="100">
        <v>150.97</v>
      </c>
      <c r="D315" s="94"/>
      <c r="E315" s="68"/>
      <c r="F315" s="101">
        <v>150.97</v>
      </c>
      <c r="G315" s="105"/>
      <c r="H315" s="105"/>
      <c r="I315" s="106"/>
      <c r="J315" s="102">
        <f t="shared" si="7"/>
        <v>150.97</v>
      </c>
    </row>
    <row r="316" s="67" customFormat="1" ht="20.25" customHeight="1" spans="1:10">
      <c r="A316" s="98" t="s">
        <v>589</v>
      </c>
      <c r="B316" s="99" t="s">
        <v>590</v>
      </c>
      <c r="C316" s="100">
        <v>55</v>
      </c>
      <c r="D316" s="94"/>
      <c r="E316" s="68"/>
      <c r="F316" s="101">
        <v>55</v>
      </c>
      <c r="G316" s="105"/>
      <c r="H316" s="105"/>
      <c r="I316" s="106"/>
      <c r="J316" s="102">
        <f t="shared" si="7"/>
        <v>55</v>
      </c>
    </row>
    <row r="317" s="67" customFormat="1" ht="20.25" customHeight="1" spans="1:10">
      <c r="A317" s="98" t="s">
        <v>591</v>
      </c>
      <c r="B317" s="99" t="s">
        <v>592</v>
      </c>
      <c r="C317" s="100">
        <v>30</v>
      </c>
      <c r="D317" s="94"/>
      <c r="E317" s="68"/>
      <c r="F317" s="101">
        <v>30</v>
      </c>
      <c r="G317" s="105"/>
      <c r="H317" s="105"/>
      <c r="I317" s="106"/>
      <c r="J317" s="102">
        <f t="shared" si="7"/>
        <v>30</v>
      </c>
    </row>
    <row r="318" s="67" customFormat="1" ht="20.25" customHeight="1" spans="1:10">
      <c r="A318" s="98" t="s">
        <v>593</v>
      </c>
      <c r="B318" s="99" t="s">
        <v>81</v>
      </c>
      <c r="C318" s="100">
        <v>49.56</v>
      </c>
      <c r="D318" s="94"/>
      <c r="E318" s="68"/>
      <c r="F318" s="101">
        <v>49.56</v>
      </c>
      <c r="G318" s="105"/>
      <c r="H318" s="105"/>
      <c r="I318" s="106"/>
      <c r="J318" s="102">
        <f t="shared" si="7"/>
        <v>49.56</v>
      </c>
    </row>
    <row r="319" s="67" customFormat="1" ht="20.25" customHeight="1" spans="1:10">
      <c r="A319" s="98" t="s">
        <v>594</v>
      </c>
      <c r="B319" s="99" t="s">
        <v>595</v>
      </c>
      <c r="C319" s="100">
        <f>C320</f>
        <v>4867.72</v>
      </c>
      <c r="D319" s="94"/>
      <c r="E319" s="68"/>
      <c r="F319" s="101">
        <v>4867.72</v>
      </c>
      <c r="G319" s="105"/>
      <c r="H319" s="105"/>
      <c r="I319" s="106"/>
      <c r="J319" s="102">
        <f t="shared" si="7"/>
        <v>4867.72</v>
      </c>
    </row>
    <row r="320" s="67" customFormat="1" ht="20.25" customHeight="1" spans="1:10">
      <c r="A320" s="98" t="s">
        <v>596</v>
      </c>
      <c r="B320" s="99" t="s">
        <v>597</v>
      </c>
      <c r="C320" s="100">
        <v>4867.72</v>
      </c>
      <c r="D320" s="94"/>
      <c r="E320" s="68"/>
      <c r="F320" s="101">
        <v>4867.72</v>
      </c>
      <c r="G320" s="105"/>
      <c r="H320" s="105"/>
      <c r="I320" s="106"/>
      <c r="J320" s="102">
        <f t="shared" si="7"/>
        <v>4867.72</v>
      </c>
    </row>
    <row r="321" s="67" customFormat="1" ht="20.25" customHeight="1" spans="1:10">
      <c r="A321" s="98" t="s">
        <v>598</v>
      </c>
      <c r="B321" s="99" t="s">
        <v>599</v>
      </c>
      <c r="C321" s="100">
        <f>C322+C327+C325</f>
        <v>984</v>
      </c>
      <c r="D321" s="94"/>
      <c r="E321" s="68"/>
      <c r="F321" s="101">
        <v>570</v>
      </c>
      <c r="G321" s="105"/>
      <c r="H321" s="105"/>
      <c r="I321" s="106"/>
      <c r="J321" s="102">
        <f t="shared" si="7"/>
        <v>570</v>
      </c>
    </row>
    <row r="322" s="67" customFormat="1" ht="20.25" customHeight="1" spans="1:10">
      <c r="A322" s="98" t="s">
        <v>600</v>
      </c>
      <c r="B322" s="99" t="s">
        <v>601</v>
      </c>
      <c r="C322" s="100">
        <f>C323+C324</f>
        <v>68</v>
      </c>
      <c r="D322" s="94"/>
      <c r="E322" s="68"/>
      <c r="F322" s="101">
        <v>50</v>
      </c>
      <c r="G322" s="105"/>
      <c r="H322" s="105"/>
      <c r="I322" s="106"/>
      <c r="J322" s="102">
        <f t="shared" si="7"/>
        <v>50</v>
      </c>
    </row>
    <row r="323" s="67" customFormat="1" ht="20.25" customHeight="1" spans="1:10">
      <c r="A323" s="98" t="s">
        <v>602</v>
      </c>
      <c r="B323" s="99" t="s">
        <v>46</v>
      </c>
      <c r="C323" s="100">
        <v>50</v>
      </c>
      <c r="D323" s="94"/>
      <c r="E323" s="68"/>
      <c r="F323" s="101">
        <v>50</v>
      </c>
      <c r="G323" s="105"/>
      <c r="H323" s="105"/>
      <c r="I323" s="106"/>
      <c r="J323" s="102">
        <f t="shared" si="7"/>
        <v>50</v>
      </c>
    </row>
    <row r="324" s="67" customFormat="1" ht="20.25" customHeight="1" spans="1:10">
      <c r="A324" s="107">
        <v>2110199</v>
      </c>
      <c r="B324" s="99" t="s">
        <v>603</v>
      </c>
      <c r="C324" s="100">
        <v>18</v>
      </c>
      <c r="D324" s="94"/>
      <c r="E324" s="68"/>
      <c r="F324" s="101"/>
      <c r="G324" s="105"/>
      <c r="H324" s="105">
        <v>18</v>
      </c>
      <c r="I324" s="106"/>
      <c r="J324" s="102">
        <f t="shared" si="7"/>
        <v>18</v>
      </c>
    </row>
    <row r="325" s="67" customFormat="1" ht="20.25" customHeight="1" spans="1:10">
      <c r="A325" s="107">
        <v>21103</v>
      </c>
      <c r="B325" s="99" t="s">
        <v>604</v>
      </c>
      <c r="C325" s="100">
        <f>C326</f>
        <v>396</v>
      </c>
      <c r="D325" s="94"/>
      <c r="E325" s="68"/>
      <c r="F325" s="101"/>
      <c r="G325" s="105"/>
      <c r="H325" s="105"/>
      <c r="I325" s="106"/>
      <c r="J325" s="102">
        <f t="shared" si="7"/>
        <v>0</v>
      </c>
    </row>
    <row r="326" s="67" customFormat="1" ht="20.25" customHeight="1" spans="1:10">
      <c r="A326" s="107">
        <v>2110302</v>
      </c>
      <c r="B326" s="99" t="s">
        <v>605</v>
      </c>
      <c r="C326" s="100">
        <v>396</v>
      </c>
      <c r="D326" s="94"/>
      <c r="E326" s="68"/>
      <c r="F326" s="101"/>
      <c r="G326" s="105"/>
      <c r="H326" s="105">
        <v>396</v>
      </c>
      <c r="I326" s="106"/>
      <c r="J326" s="102">
        <f t="shared" si="7"/>
        <v>396</v>
      </c>
    </row>
    <row r="327" s="67" customFormat="1" ht="20.25" customHeight="1" spans="1:10">
      <c r="A327" s="98" t="s">
        <v>606</v>
      </c>
      <c r="B327" s="99" t="s">
        <v>607</v>
      </c>
      <c r="C327" s="100">
        <f>C328</f>
        <v>520</v>
      </c>
      <c r="D327" s="94"/>
      <c r="E327" s="68"/>
      <c r="F327" s="101">
        <v>520</v>
      </c>
      <c r="G327" s="105"/>
      <c r="H327" s="105"/>
      <c r="I327" s="106"/>
      <c r="J327" s="102">
        <f t="shared" si="7"/>
        <v>520</v>
      </c>
    </row>
    <row r="328" s="67" customFormat="1" ht="20.25" customHeight="1" spans="1:10">
      <c r="A328" s="98" t="s">
        <v>608</v>
      </c>
      <c r="B328" s="99" t="s">
        <v>609</v>
      </c>
      <c r="C328" s="100">
        <v>520</v>
      </c>
      <c r="D328" s="94"/>
      <c r="E328" s="68"/>
      <c r="F328" s="101">
        <v>520</v>
      </c>
      <c r="G328" s="105"/>
      <c r="H328" s="105"/>
      <c r="I328" s="106"/>
      <c r="J328" s="102">
        <f t="shared" si="7"/>
        <v>520</v>
      </c>
    </row>
    <row r="329" s="67" customFormat="1" ht="20.25" customHeight="1" spans="1:10">
      <c r="A329" s="98" t="s">
        <v>610</v>
      </c>
      <c r="B329" s="99" t="s">
        <v>611</v>
      </c>
      <c r="C329" s="100">
        <f>C330+C339+C342+C344+C337</f>
        <v>21892.5</v>
      </c>
      <c r="D329" s="94"/>
      <c r="E329" s="68"/>
      <c r="F329" s="101">
        <v>9884.22</v>
      </c>
      <c r="G329" s="105"/>
      <c r="H329" s="105"/>
      <c r="I329" s="106"/>
      <c r="J329" s="102">
        <f t="shared" si="7"/>
        <v>9884.22</v>
      </c>
    </row>
    <row r="330" s="67" customFormat="1" ht="20.25" customHeight="1" spans="1:10">
      <c r="A330" s="98" t="s">
        <v>612</v>
      </c>
      <c r="B330" s="99" t="s">
        <v>613</v>
      </c>
      <c r="C330" s="100">
        <f>SUM(C331:C336)</f>
        <v>6076.45</v>
      </c>
      <c r="D330" s="94"/>
      <c r="E330" s="68"/>
      <c r="F330" s="101">
        <v>3336.58</v>
      </c>
      <c r="G330" s="105"/>
      <c r="H330" s="105"/>
      <c r="I330" s="106"/>
      <c r="J330" s="102">
        <f t="shared" si="7"/>
        <v>3336.58</v>
      </c>
    </row>
    <row r="331" s="67" customFormat="1" ht="20.25" customHeight="1" spans="1:10">
      <c r="A331" s="98" t="s">
        <v>614</v>
      </c>
      <c r="B331" s="99" t="s">
        <v>46</v>
      </c>
      <c r="C331" s="100">
        <f>1180.91+1012.73</f>
        <v>2193.64</v>
      </c>
      <c r="D331" s="94"/>
      <c r="E331" s="68"/>
      <c r="F331" s="101">
        <v>1180.91</v>
      </c>
      <c r="G331" s="105"/>
      <c r="H331" s="105"/>
      <c r="I331" s="106">
        <v>1012.73</v>
      </c>
      <c r="J331" s="102">
        <f t="shared" si="7"/>
        <v>2193.64</v>
      </c>
    </row>
    <row r="332" s="67" customFormat="1" ht="20.25" customHeight="1" spans="1:10">
      <c r="A332" s="98" t="s">
        <v>615</v>
      </c>
      <c r="B332" s="99" t="s">
        <v>59</v>
      </c>
      <c r="C332" s="100">
        <v>170</v>
      </c>
      <c r="D332" s="94"/>
      <c r="E332" s="68"/>
      <c r="F332" s="101">
        <v>170</v>
      </c>
      <c r="G332" s="105"/>
      <c r="H332" s="105"/>
      <c r="I332" s="106"/>
      <c r="J332" s="102">
        <f t="shared" si="7"/>
        <v>170</v>
      </c>
    </row>
    <row r="333" s="68" customFormat="1" ht="20.25" customHeight="1" spans="1:10">
      <c r="A333" s="98" t="s">
        <v>616</v>
      </c>
      <c r="B333" s="99" t="s">
        <v>617</v>
      </c>
      <c r="C333" s="100">
        <f>725.89+160.9</f>
        <v>886.79</v>
      </c>
      <c r="D333" s="94"/>
      <c r="F333" s="101">
        <v>725.89</v>
      </c>
      <c r="G333" s="108"/>
      <c r="H333" s="108"/>
      <c r="I333" s="109">
        <v>160.9</v>
      </c>
      <c r="J333" s="102">
        <f t="shared" si="7"/>
        <v>886.79</v>
      </c>
    </row>
    <row r="334" s="68" customFormat="1" ht="20.25" customHeight="1" spans="1:10">
      <c r="A334" s="98" t="s">
        <v>618</v>
      </c>
      <c r="B334" s="99" t="s">
        <v>619</v>
      </c>
      <c r="C334" s="100">
        <v>487.91</v>
      </c>
      <c r="D334" s="94"/>
      <c r="F334" s="101">
        <v>487.91</v>
      </c>
      <c r="G334" s="108"/>
      <c r="H334" s="108"/>
      <c r="I334" s="109"/>
      <c r="J334" s="102">
        <f t="shared" si="7"/>
        <v>487.91</v>
      </c>
    </row>
    <row r="335" s="67" customFormat="1" ht="20.25" customHeight="1" spans="1:10">
      <c r="A335" s="98" t="s">
        <v>620</v>
      </c>
      <c r="B335" s="99" t="s">
        <v>621</v>
      </c>
      <c r="C335" s="100">
        <v>35.55</v>
      </c>
      <c r="D335" s="94"/>
      <c r="E335" s="68"/>
      <c r="F335" s="101">
        <v>35.55</v>
      </c>
      <c r="G335" s="105"/>
      <c r="H335" s="105"/>
      <c r="I335" s="106"/>
      <c r="J335" s="102">
        <f t="shared" si="7"/>
        <v>35.55</v>
      </c>
    </row>
    <row r="336" s="67" customFormat="1" ht="20.25" customHeight="1" spans="1:10">
      <c r="A336" s="98" t="s">
        <v>622</v>
      </c>
      <c r="B336" s="99" t="s">
        <v>623</v>
      </c>
      <c r="C336" s="100">
        <f>736.32+1566.24</f>
        <v>2302.56</v>
      </c>
      <c r="D336" s="94"/>
      <c r="E336" s="68"/>
      <c r="F336" s="101">
        <v>736.32</v>
      </c>
      <c r="G336" s="105"/>
      <c r="H336" s="105"/>
      <c r="I336" s="106">
        <v>1566.24</v>
      </c>
      <c r="J336" s="102">
        <f t="shared" si="7"/>
        <v>2302.56</v>
      </c>
    </row>
    <row r="337" s="67" customFormat="1" ht="20.25" customHeight="1" spans="1:10">
      <c r="A337" s="107">
        <v>21202</v>
      </c>
      <c r="B337" s="99" t="s">
        <v>624</v>
      </c>
      <c r="C337" s="100">
        <f>C338</f>
        <v>708</v>
      </c>
      <c r="D337" s="94"/>
      <c r="E337" s="68"/>
      <c r="F337" s="101"/>
      <c r="G337" s="105"/>
      <c r="H337" s="105"/>
      <c r="I337" s="106"/>
      <c r="J337" s="102">
        <f t="shared" si="7"/>
        <v>0</v>
      </c>
    </row>
    <row r="338" s="67" customFormat="1" ht="20.25" customHeight="1" spans="1:10">
      <c r="A338" s="107">
        <v>2120201</v>
      </c>
      <c r="B338" s="99" t="s">
        <v>625</v>
      </c>
      <c r="C338" s="100">
        <v>708</v>
      </c>
      <c r="D338" s="94"/>
      <c r="E338" s="68"/>
      <c r="F338" s="101"/>
      <c r="G338" s="105"/>
      <c r="H338" s="105">
        <v>708</v>
      </c>
      <c r="I338" s="106"/>
      <c r="J338" s="102">
        <f t="shared" si="7"/>
        <v>708</v>
      </c>
    </row>
    <row r="339" s="67" customFormat="1" ht="20.25" customHeight="1" spans="1:10">
      <c r="A339" s="98" t="s">
        <v>626</v>
      </c>
      <c r="B339" s="99" t="s">
        <v>627</v>
      </c>
      <c r="C339" s="100">
        <f>C341+C340</f>
        <v>2890</v>
      </c>
      <c r="D339" s="94"/>
      <c r="E339" s="68"/>
      <c r="F339" s="101">
        <v>1556.31</v>
      </c>
      <c r="G339" s="105"/>
      <c r="H339" s="105"/>
      <c r="I339" s="106"/>
      <c r="J339" s="102">
        <f t="shared" si="7"/>
        <v>1556.31</v>
      </c>
    </row>
    <row r="340" s="67" customFormat="1" ht="20.25" customHeight="1" spans="1:10">
      <c r="A340" s="107">
        <v>2120303</v>
      </c>
      <c r="B340" s="99" t="s">
        <v>628</v>
      </c>
      <c r="C340" s="100">
        <v>833.69</v>
      </c>
      <c r="D340" s="94"/>
      <c r="E340" s="68"/>
      <c r="F340" s="101"/>
      <c r="G340" s="105"/>
      <c r="H340" s="105">
        <v>833.69</v>
      </c>
      <c r="I340" s="106"/>
      <c r="J340" s="102">
        <f t="shared" si="7"/>
        <v>833.69</v>
      </c>
    </row>
    <row r="341" s="67" customFormat="1" ht="20.25" customHeight="1" spans="1:10">
      <c r="A341" s="98" t="s">
        <v>629</v>
      </c>
      <c r="B341" s="99" t="s">
        <v>630</v>
      </c>
      <c r="C341" s="100">
        <f>1556.31+500</f>
        <v>2056.31</v>
      </c>
      <c r="D341" s="94"/>
      <c r="E341" s="68"/>
      <c r="F341" s="101">
        <v>1556.31</v>
      </c>
      <c r="G341" s="105"/>
      <c r="H341" s="105"/>
      <c r="I341" s="106">
        <v>500</v>
      </c>
      <c r="J341" s="102">
        <f t="shared" si="7"/>
        <v>2056.31</v>
      </c>
    </row>
    <row r="342" s="67" customFormat="1" ht="20.25" customHeight="1" spans="1:10">
      <c r="A342" s="98" t="s">
        <v>631</v>
      </c>
      <c r="B342" s="99" t="s">
        <v>632</v>
      </c>
      <c r="C342" s="100">
        <f>C343</f>
        <v>5494.86</v>
      </c>
      <c r="D342" s="94"/>
      <c r="E342" s="68"/>
      <c r="F342" s="101">
        <v>2909.33</v>
      </c>
      <c r="G342" s="105"/>
      <c r="H342" s="105"/>
      <c r="I342" s="106"/>
      <c r="J342" s="102">
        <f t="shared" si="7"/>
        <v>2909.33</v>
      </c>
    </row>
    <row r="343" s="67" customFormat="1" ht="20.25" customHeight="1" spans="1:10">
      <c r="A343" s="98" t="s">
        <v>633</v>
      </c>
      <c r="B343" s="99" t="s">
        <v>634</v>
      </c>
      <c r="C343" s="100">
        <f>2909.33+1385.53+1200</f>
        <v>5494.86</v>
      </c>
      <c r="D343" s="94"/>
      <c r="E343" s="68"/>
      <c r="F343" s="101">
        <v>2909.33</v>
      </c>
      <c r="G343" s="105"/>
      <c r="H343" s="105">
        <v>1200</v>
      </c>
      <c r="I343" s="106">
        <v>1385.53</v>
      </c>
      <c r="J343" s="102">
        <f t="shared" si="7"/>
        <v>5494.86</v>
      </c>
    </row>
    <row r="344" s="67" customFormat="1" ht="20.25" customHeight="1" spans="1:10">
      <c r="A344" s="98" t="s">
        <v>635</v>
      </c>
      <c r="B344" s="99" t="s">
        <v>636</v>
      </c>
      <c r="C344" s="100">
        <f>C345</f>
        <v>6723.19</v>
      </c>
      <c r="D344" s="94"/>
      <c r="E344" s="68"/>
      <c r="F344" s="101">
        <v>2082</v>
      </c>
      <c r="G344" s="105"/>
      <c r="H344" s="105"/>
      <c r="I344" s="106"/>
      <c r="J344" s="102">
        <f t="shared" si="7"/>
        <v>2082</v>
      </c>
    </row>
    <row r="345" s="67" customFormat="1" ht="20.25" customHeight="1" spans="1:10">
      <c r="A345" s="98" t="s">
        <v>637</v>
      </c>
      <c r="B345" s="99" t="s">
        <v>638</v>
      </c>
      <c r="C345" s="100">
        <f>2082+335.19+4306</f>
        <v>6723.19</v>
      </c>
      <c r="D345" s="94"/>
      <c r="E345" s="68"/>
      <c r="F345" s="101">
        <v>2082</v>
      </c>
      <c r="G345" s="105"/>
      <c r="H345" s="105">
        <v>4306</v>
      </c>
      <c r="I345" s="106">
        <v>335.19</v>
      </c>
      <c r="J345" s="102">
        <f t="shared" si="7"/>
        <v>6723.19</v>
      </c>
    </row>
    <row r="346" s="67" customFormat="1" ht="20.25" customHeight="1" spans="1:10">
      <c r="A346" s="98" t="s">
        <v>639</v>
      </c>
      <c r="B346" s="99" t="s">
        <v>640</v>
      </c>
      <c r="C346" s="100">
        <f>C347+C360+C363+C372+C376+C379+C382</f>
        <v>23032.29</v>
      </c>
      <c r="D346" s="94"/>
      <c r="E346" s="68"/>
      <c r="F346" s="101">
        <v>23032.29</v>
      </c>
      <c r="G346" s="105"/>
      <c r="H346" s="105"/>
      <c r="I346" s="106"/>
      <c r="J346" s="102">
        <f t="shared" si="7"/>
        <v>23032.29</v>
      </c>
    </row>
    <row r="347" s="68" customFormat="1" ht="20.25" customHeight="1" spans="1:10">
      <c r="A347" s="98" t="s">
        <v>641</v>
      </c>
      <c r="B347" s="99" t="s">
        <v>642</v>
      </c>
      <c r="C347" s="100">
        <f>SUM(C348:C359)</f>
        <v>6986.55</v>
      </c>
      <c r="D347" s="94"/>
      <c r="F347" s="101">
        <v>6986.55</v>
      </c>
      <c r="G347" s="108"/>
      <c r="H347" s="108"/>
      <c r="I347" s="109"/>
      <c r="J347" s="102">
        <f t="shared" si="7"/>
        <v>6986.55</v>
      </c>
    </row>
    <row r="348" s="67" customFormat="1" ht="20.25" customHeight="1" spans="1:10">
      <c r="A348" s="98" t="s">
        <v>643</v>
      </c>
      <c r="B348" s="99" t="s">
        <v>46</v>
      </c>
      <c r="C348" s="100">
        <v>765.77</v>
      </c>
      <c r="D348" s="94"/>
      <c r="E348" s="68"/>
      <c r="F348" s="101">
        <v>765.77</v>
      </c>
      <c r="G348" s="105"/>
      <c r="H348" s="105"/>
      <c r="I348" s="106"/>
      <c r="J348" s="102">
        <f t="shared" si="7"/>
        <v>765.77</v>
      </c>
    </row>
    <row r="349" s="67" customFormat="1" ht="20.25" customHeight="1" spans="1:10">
      <c r="A349" s="98" t="s">
        <v>644</v>
      </c>
      <c r="B349" s="99" t="s">
        <v>59</v>
      </c>
      <c r="C349" s="100">
        <v>11</v>
      </c>
      <c r="D349" s="94"/>
      <c r="E349" s="68"/>
      <c r="F349" s="101">
        <v>11</v>
      </c>
      <c r="G349" s="105"/>
      <c r="H349" s="105"/>
      <c r="I349" s="106"/>
      <c r="J349" s="102">
        <f t="shared" si="7"/>
        <v>11</v>
      </c>
    </row>
    <row r="350" s="67" customFormat="1" ht="20.25" customHeight="1" spans="1:10">
      <c r="A350" s="98" t="s">
        <v>645</v>
      </c>
      <c r="B350" s="99" t="s">
        <v>81</v>
      </c>
      <c r="C350" s="100">
        <v>1115.18</v>
      </c>
      <c r="D350" s="94"/>
      <c r="E350" s="68"/>
      <c r="F350" s="101">
        <v>1115.18</v>
      </c>
      <c r="G350" s="105"/>
      <c r="H350" s="105"/>
      <c r="I350" s="106"/>
      <c r="J350" s="102">
        <f t="shared" si="7"/>
        <v>1115.18</v>
      </c>
    </row>
    <row r="351" s="67" customFormat="1" ht="20.25" customHeight="1" spans="1:10">
      <c r="A351" s="98" t="s">
        <v>646</v>
      </c>
      <c r="B351" s="99" t="s">
        <v>647</v>
      </c>
      <c r="C351" s="100">
        <v>18.6</v>
      </c>
      <c r="D351" s="94"/>
      <c r="E351" s="68"/>
      <c r="F351" s="101">
        <v>18.6</v>
      </c>
      <c r="G351" s="105"/>
      <c r="H351" s="105"/>
      <c r="I351" s="106"/>
      <c r="J351" s="102">
        <f t="shared" si="7"/>
        <v>18.6</v>
      </c>
    </row>
    <row r="352" s="67" customFormat="1" ht="20.25" customHeight="1" spans="1:10">
      <c r="A352" s="98" t="s">
        <v>648</v>
      </c>
      <c r="B352" s="99" t="s">
        <v>649</v>
      </c>
      <c r="C352" s="100">
        <v>3</v>
      </c>
      <c r="D352" s="94"/>
      <c r="E352" s="68"/>
      <c r="F352" s="101">
        <v>3</v>
      </c>
      <c r="G352" s="105"/>
      <c r="H352" s="105"/>
      <c r="I352" s="106"/>
      <c r="J352" s="102">
        <f t="shared" si="7"/>
        <v>3</v>
      </c>
    </row>
    <row r="353" s="67" customFormat="1" ht="20.25" customHeight="1" spans="1:10">
      <c r="A353" s="98" t="s">
        <v>650</v>
      </c>
      <c r="B353" s="99" t="s">
        <v>651</v>
      </c>
      <c r="C353" s="100">
        <v>28</v>
      </c>
      <c r="D353" s="94"/>
      <c r="E353" s="68"/>
      <c r="F353" s="101">
        <v>28</v>
      </c>
      <c r="G353" s="105"/>
      <c r="H353" s="105"/>
      <c r="I353" s="106"/>
      <c r="J353" s="102">
        <f t="shared" si="7"/>
        <v>28</v>
      </c>
    </row>
    <row r="354" s="67" customFormat="1" ht="20.25" customHeight="1" spans="1:10">
      <c r="A354" s="98" t="s">
        <v>652</v>
      </c>
      <c r="B354" s="99" t="s">
        <v>653</v>
      </c>
      <c r="C354" s="100">
        <v>5</v>
      </c>
      <c r="D354" s="94"/>
      <c r="E354" s="68"/>
      <c r="F354" s="101">
        <v>5</v>
      </c>
      <c r="G354" s="105"/>
      <c r="H354" s="105"/>
      <c r="I354" s="106"/>
      <c r="J354" s="102">
        <f t="shared" si="7"/>
        <v>5</v>
      </c>
    </row>
    <row r="355" s="67" customFormat="1" ht="20.25" customHeight="1" spans="1:10">
      <c r="A355" s="98" t="s">
        <v>654</v>
      </c>
      <c r="B355" s="99" t="s">
        <v>655</v>
      </c>
      <c r="C355" s="100">
        <v>1020</v>
      </c>
      <c r="D355" s="94"/>
      <c r="E355" s="68"/>
      <c r="F355" s="101">
        <v>1020</v>
      </c>
      <c r="G355" s="105"/>
      <c r="H355" s="105"/>
      <c r="I355" s="106"/>
      <c r="J355" s="102">
        <f t="shared" si="7"/>
        <v>1020</v>
      </c>
    </row>
    <row r="356" s="67" customFormat="1" ht="20.25" customHeight="1" spans="1:10">
      <c r="A356" s="98" t="s">
        <v>656</v>
      </c>
      <c r="B356" s="99" t="s">
        <v>657</v>
      </c>
      <c r="C356" s="100">
        <v>40</v>
      </c>
      <c r="D356" s="94"/>
      <c r="E356" s="68"/>
      <c r="F356" s="101">
        <v>40</v>
      </c>
      <c r="G356" s="105"/>
      <c r="H356" s="105"/>
      <c r="I356" s="106"/>
      <c r="J356" s="102">
        <f t="shared" si="7"/>
        <v>40</v>
      </c>
    </row>
    <row r="357" s="67" customFormat="1" ht="20.25" customHeight="1" spans="1:10">
      <c r="A357" s="98" t="s">
        <v>658</v>
      </c>
      <c r="B357" s="99" t="s">
        <v>659</v>
      </c>
      <c r="C357" s="100">
        <v>16</v>
      </c>
      <c r="D357" s="94"/>
      <c r="E357" s="68"/>
      <c r="F357" s="101">
        <v>16</v>
      </c>
      <c r="G357" s="105"/>
      <c r="H357" s="105"/>
      <c r="I357" s="106"/>
      <c r="J357" s="102">
        <f t="shared" si="7"/>
        <v>16</v>
      </c>
    </row>
    <row r="358" s="67" customFormat="1" ht="20.25" customHeight="1" spans="1:10">
      <c r="A358" s="98" t="s">
        <v>660</v>
      </c>
      <c r="B358" s="99" t="s">
        <v>661</v>
      </c>
      <c r="C358" s="100">
        <v>3774</v>
      </c>
      <c r="D358" s="94"/>
      <c r="E358" s="68"/>
      <c r="F358" s="101">
        <v>3774</v>
      </c>
      <c r="G358" s="105"/>
      <c r="H358" s="105"/>
      <c r="I358" s="106"/>
      <c r="J358" s="102">
        <f t="shared" si="7"/>
        <v>3774</v>
      </c>
    </row>
    <row r="359" s="67" customFormat="1" ht="20.25" customHeight="1" spans="1:10">
      <c r="A359" s="98" t="s">
        <v>662</v>
      </c>
      <c r="B359" s="99" t="s">
        <v>663</v>
      </c>
      <c r="C359" s="100">
        <v>190</v>
      </c>
      <c r="D359" s="94"/>
      <c r="E359" s="68"/>
      <c r="F359" s="101">
        <v>190</v>
      </c>
      <c r="G359" s="105"/>
      <c r="H359" s="105"/>
      <c r="I359" s="106"/>
      <c r="J359" s="102">
        <f t="shared" si="7"/>
        <v>190</v>
      </c>
    </row>
    <row r="360" s="67" customFormat="1" ht="20.25" customHeight="1" spans="1:10">
      <c r="A360" s="98" t="s">
        <v>664</v>
      </c>
      <c r="B360" s="99" t="s">
        <v>665</v>
      </c>
      <c r="C360" s="100">
        <f>C361+C362</f>
        <v>195.24</v>
      </c>
      <c r="D360" s="94"/>
      <c r="E360" s="68"/>
      <c r="F360" s="101">
        <v>195.24</v>
      </c>
      <c r="G360" s="105"/>
      <c r="H360" s="105"/>
      <c r="I360" s="106"/>
      <c r="J360" s="102">
        <f t="shared" si="7"/>
        <v>195.24</v>
      </c>
    </row>
    <row r="361" s="67" customFormat="1" ht="20.25" customHeight="1" spans="1:10">
      <c r="A361" s="98" t="s">
        <v>666</v>
      </c>
      <c r="B361" s="99" t="s">
        <v>667</v>
      </c>
      <c r="C361" s="100">
        <v>117.24</v>
      </c>
      <c r="D361" s="94"/>
      <c r="E361" s="68"/>
      <c r="F361" s="101">
        <v>117.24</v>
      </c>
      <c r="G361" s="105"/>
      <c r="H361" s="105"/>
      <c r="I361" s="106"/>
      <c r="J361" s="102">
        <f t="shared" si="7"/>
        <v>117.24</v>
      </c>
    </row>
    <row r="362" s="67" customFormat="1" ht="20.25" customHeight="1" spans="1:10">
      <c r="A362" s="98" t="s">
        <v>668</v>
      </c>
      <c r="B362" s="99" t="s">
        <v>669</v>
      </c>
      <c r="C362" s="100">
        <v>78</v>
      </c>
      <c r="D362" s="94"/>
      <c r="E362" s="68"/>
      <c r="F362" s="101">
        <v>78</v>
      </c>
      <c r="G362" s="105"/>
      <c r="H362" s="105"/>
      <c r="I362" s="106"/>
      <c r="J362" s="102">
        <f t="shared" si="7"/>
        <v>78</v>
      </c>
    </row>
    <row r="363" s="67" customFormat="1" ht="20.25" customHeight="1" spans="1:10">
      <c r="A363" s="98" t="s">
        <v>670</v>
      </c>
      <c r="B363" s="99" t="s">
        <v>671</v>
      </c>
      <c r="C363" s="100">
        <f>SUM(C364:C371)</f>
        <v>7771.06</v>
      </c>
      <c r="D363" s="94"/>
      <c r="E363" s="68"/>
      <c r="F363" s="101">
        <v>7771.06</v>
      </c>
      <c r="G363" s="105"/>
      <c r="H363" s="105"/>
      <c r="I363" s="106"/>
      <c r="J363" s="102">
        <f t="shared" si="7"/>
        <v>7771.06</v>
      </c>
    </row>
    <row r="364" s="67" customFormat="1" ht="20.25" customHeight="1" spans="1:10">
      <c r="A364" s="98" t="s">
        <v>672</v>
      </c>
      <c r="B364" s="99" t="s">
        <v>46</v>
      </c>
      <c r="C364" s="100">
        <v>294.59</v>
      </c>
      <c r="D364" s="94"/>
      <c r="E364" s="68"/>
      <c r="F364" s="101">
        <v>294.59</v>
      </c>
      <c r="G364" s="105"/>
      <c r="H364" s="105"/>
      <c r="I364" s="106"/>
      <c r="J364" s="102">
        <f t="shared" si="7"/>
        <v>294.59</v>
      </c>
    </row>
    <row r="365" s="67" customFormat="1" ht="20.25" customHeight="1" spans="1:10">
      <c r="A365" s="98" t="s">
        <v>673</v>
      </c>
      <c r="B365" s="99" t="s">
        <v>674</v>
      </c>
      <c r="C365" s="100">
        <v>499.28</v>
      </c>
      <c r="D365" s="94"/>
      <c r="E365" s="68"/>
      <c r="F365" s="101">
        <v>499.28</v>
      </c>
      <c r="G365" s="105"/>
      <c r="H365" s="105"/>
      <c r="I365" s="106"/>
      <c r="J365" s="102">
        <f t="shared" si="7"/>
        <v>499.28</v>
      </c>
    </row>
    <row r="366" s="67" customFormat="1" ht="20.25" customHeight="1" spans="1:10">
      <c r="A366" s="98" t="s">
        <v>675</v>
      </c>
      <c r="B366" s="99" t="s">
        <v>676</v>
      </c>
      <c r="C366" s="100">
        <v>3458.05</v>
      </c>
      <c r="D366" s="94"/>
      <c r="E366" s="68"/>
      <c r="F366" s="101">
        <v>3458.05</v>
      </c>
      <c r="G366" s="105"/>
      <c r="H366" s="105"/>
      <c r="I366" s="106"/>
      <c r="J366" s="102">
        <f t="shared" si="7"/>
        <v>3458.05</v>
      </c>
    </row>
    <row r="367" s="67" customFormat="1" ht="20.25" customHeight="1" spans="1:10">
      <c r="A367" s="98" t="s">
        <v>677</v>
      </c>
      <c r="B367" s="99" t="s">
        <v>678</v>
      </c>
      <c r="C367" s="100">
        <v>1986.68</v>
      </c>
      <c r="D367" s="94"/>
      <c r="E367" s="68"/>
      <c r="F367" s="101">
        <v>1986.68</v>
      </c>
      <c r="G367" s="105"/>
      <c r="H367" s="105"/>
      <c r="I367" s="106"/>
      <c r="J367" s="102">
        <f t="shared" si="7"/>
        <v>1986.68</v>
      </c>
    </row>
    <row r="368" s="67" customFormat="1" ht="20.25" customHeight="1" spans="1:10">
      <c r="A368" s="98" t="s">
        <v>679</v>
      </c>
      <c r="B368" s="99" t="s">
        <v>680</v>
      </c>
      <c r="C368" s="100">
        <v>5</v>
      </c>
      <c r="D368" s="94"/>
      <c r="E368" s="68"/>
      <c r="F368" s="101">
        <v>5</v>
      </c>
      <c r="G368" s="105"/>
      <c r="H368" s="105"/>
      <c r="I368" s="106"/>
      <c r="J368" s="102">
        <f t="shared" si="7"/>
        <v>5</v>
      </c>
    </row>
    <row r="369" s="67" customFormat="1" ht="20.25" customHeight="1" spans="1:10">
      <c r="A369" s="98" t="s">
        <v>681</v>
      </c>
      <c r="B369" s="99" t="s">
        <v>682</v>
      </c>
      <c r="C369" s="100">
        <v>236.46</v>
      </c>
      <c r="D369" s="94"/>
      <c r="E369" s="68"/>
      <c r="F369" s="101">
        <v>236.46</v>
      </c>
      <c r="G369" s="105"/>
      <c r="H369" s="105"/>
      <c r="I369" s="106"/>
      <c r="J369" s="102">
        <f t="shared" si="7"/>
        <v>236.46</v>
      </c>
    </row>
    <row r="370" s="67" customFormat="1" ht="20.25" customHeight="1" spans="1:10">
      <c r="A370" s="98" t="s">
        <v>683</v>
      </c>
      <c r="B370" s="99" t="s">
        <v>684</v>
      </c>
      <c r="C370" s="100">
        <v>307</v>
      </c>
      <c r="D370" s="94"/>
      <c r="E370" s="68"/>
      <c r="F370" s="101">
        <v>307</v>
      </c>
      <c r="G370" s="105"/>
      <c r="H370" s="105"/>
      <c r="I370" s="106"/>
      <c r="J370" s="102">
        <f t="shared" si="7"/>
        <v>307</v>
      </c>
    </row>
    <row r="371" s="67" customFormat="1" ht="20.25" customHeight="1" spans="1:10">
      <c r="A371" s="98" t="s">
        <v>685</v>
      </c>
      <c r="B371" s="99" t="s">
        <v>686</v>
      </c>
      <c r="C371" s="100">
        <v>984</v>
      </c>
      <c r="D371" s="94"/>
      <c r="E371" s="68"/>
      <c r="F371" s="101">
        <v>984</v>
      </c>
      <c r="G371" s="105"/>
      <c r="H371" s="105"/>
      <c r="I371" s="106"/>
      <c r="J371" s="102">
        <f t="shared" si="7"/>
        <v>984</v>
      </c>
    </row>
    <row r="372" s="67" customFormat="1" ht="20.25" customHeight="1" spans="1:10">
      <c r="A372" s="98" t="s">
        <v>687</v>
      </c>
      <c r="B372" s="99" t="s">
        <v>688</v>
      </c>
      <c r="C372" s="100">
        <f>SUM(C373:C375)</f>
        <v>1708</v>
      </c>
      <c r="D372" s="94"/>
      <c r="E372" s="68"/>
      <c r="F372" s="101">
        <v>1708</v>
      </c>
      <c r="G372" s="105"/>
      <c r="H372" s="105"/>
      <c r="I372" s="106"/>
      <c r="J372" s="102">
        <f t="shared" si="7"/>
        <v>1708</v>
      </c>
    </row>
    <row r="373" s="67" customFormat="1" ht="20.25" customHeight="1" spans="1:10">
      <c r="A373" s="98" t="s">
        <v>689</v>
      </c>
      <c r="B373" s="99" t="s">
        <v>59</v>
      </c>
      <c r="C373" s="100">
        <v>15</v>
      </c>
      <c r="D373" s="94"/>
      <c r="E373" s="68"/>
      <c r="F373" s="101">
        <v>15</v>
      </c>
      <c r="G373" s="105"/>
      <c r="H373" s="105"/>
      <c r="I373" s="106"/>
      <c r="J373" s="102">
        <f t="shared" si="7"/>
        <v>15</v>
      </c>
    </row>
    <row r="374" s="67" customFormat="1" ht="20.25" customHeight="1" spans="1:10">
      <c r="A374" s="98" t="s">
        <v>690</v>
      </c>
      <c r="B374" s="99" t="s">
        <v>691</v>
      </c>
      <c r="C374" s="100">
        <v>240</v>
      </c>
      <c r="D374" s="94"/>
      <c r="E374" s="68"/>
      <c r="F374" s="101">
        <v>240</v>
      </c>
      <c r="G374" s="105"/>
      <c r="H374" s="105"/>
      <c r="I374" s="106"/>
      <c r="J374" s="102">
        <f t="shared" ref="J374:J437" si="8">SUM(F374:I374)</f>
        <v>240</v>
      </c>
    </row>
    <row r="375" s="67" customFormat="1" ht="20.25" customHeight="1" spans="1:10">
      <c r="A375" s="98" t="s">
        <v>692</v>
      </c>
      <c r="B375" s="99" t="s">
        <v>693</v>
      </c>
      <c r="C375" s="100">
        <v>1453</v>
      </c>
      <c r="D375" s="94"/>
      <c r="E375" s="68"/>
      <c r="F375" s="101">
        <v>1453</v>
      </c>
      <c r="G375" s="105"/>
      <c r="H375" s="105"/>
      <c r="I375" s="106"/>
      <c r="J375" s="102">
        <f t="shared" si="8"/>
        <v>1453</v>
      </c>
    </row>
    <row r="376" s="67" customFormat="1" ht="20.25" customHeight="1" spans="1:10">
      <c r="A376" s="98" t="s">
        <v>694</v>
      </c>
      <c r="B376" s="99" t="s">
        <v>695</v>
      </c>
      <c r="C376" s="100">
        <f>C377+C378</f>
        <v>5020.4</v>
      </c>
      <c r="D376" s="94"/>
      <c r="E376" s="68"/>
      <c r="F376" s="101">
        <v>5020.4</v>
      </c>
      <c r="G376" s="105"/>
      <c r="H376" s="105"/>
      <c r="I376" s="106"/>
      <c r="J376" s="102">
        <f t="shared" si="8"/>
        <v>5020.4</v>
      </c>
    </row>
    <row r="377" s="67" customFormat="1" ht="20.25" customHeight="1" spans="1:10">
      <c r="A377" s="98" t="s">
        <v>696</v>
      </c>
      <c r="B377" s="99" t="s">
        <v>697</v>
      </c>
      <c r="C377" s="100">
        <v>4220.4</v>
      </c>
      <c r="D377" s="94"/>
      <c r="E377" s="68"/>
      <c r="F377" s="101">
        <v>4220.4</v>
      </c>
      <c r="G377" s="105"/>
      <c r="H377" s="105"/>
      <c r="I377" s="106"/>
      <c r="J377" s="102">
        <f t="shared" si="8"/>
        <v>4220.4</v>
      </c>
    </row>
    <row r="378" s="67" customFormat="1" ht="20.25" customHeight="1" spans="1:10">
      <c r="A378" s="98" t="s">
        <v>698</v>
      </c>
      <c r="B378" s="99" t="s">
        <v>699</v>
      </c>
      <c r="C378" s="100">
        <v>800</v>
      </c>
      <c r="D378" s="94"/>
      <c r="E378" s="68"/>
      <c r="F378" s="101">
        <v>800</v>
      </c>
      <c r="G378" s="105"/>
      <c r="H378" s="105"/>
      <c r="I378" s="106"/>
      <c r="J378" s="102">
        <f t="shared" si="8"/>
        <v>800</v>
      </c>
    </row>
    <row r="379" s="67" customFormat="1" ht="20.25" customHeight="1" spans="1:10">
      <c r="A379" s="98" t="s">
        <v>700</v>
      </c>
      <c r="B379" s="99" t="s">
        <v>701</v>
      </c>
      <c r="C379" s="100">
        <f>C380+C381</f>
        <v>1275</v>
      </c>
      <c r="D379" s="94"/>
      <c r="E379" s="68"/>
      <c r="F379" s="101">
        <v>1275</v>
      </c>
      <c r="G379" s="105"/>
      <c r="H379" s="105"/>
      <c r="I379" s="106"/>
      <c r="J379" s="102">
        <f t="shared" si="8"/>
        <v>1275</v>
      </c>
    </row>
    <row r="380" s="67" customFormat="1" ht="20.25" customHeight="1" spans="1:10">
      <c r="A380" s="98" t="s">
        <v>702</v>
      </c>
      <c r="B380" s="99" t="s">
        <v>703</v>
      </c>
      <c r="C380" s="100">
        <v>1250</v>
      </c>
      <c r="D380" s="94"/>
      <c r="E380" s="68"/>
      <c r="F380" s="101">
        <v>1250</v>
      </c>
      <c r="G380" s="105"/>
      <c r="H380" s="105"/>
      <c r="I380" s="106"/>
      <c r="J380" s="102">
        <f t="shared" si="8"/>
        <v>1250</v>
      </c>
    </row>
    <row r="381" s="67" customFormat="1" ht="20.25" customHeight="1" spans="1:10">
      <c r="A381" s="98" t="s">
        <v>704</v>
      </c>
      <c r="B381" s="99" t="s">
        <v>705</v>
      </c>
      <c r="C381" s="100">
        <v>25</v>
      </c>
      <c r="D381" s="94"/>
      <c r="E381" s="68"/>
      <c r="F381" s="101">
        <v>25</v>
      </c>
      <c r="G381" s="105"/>
      <c r="H381" s="105"/>
      <c r="I381" s="106"/>
      <c r="J381" s="102">
        <f t="shared" si="8"/>
        <v>25</v>
      </c>
    </row>
    <row r="382" s="67" customFormat="1" ht="20.25" customHeight="1" spans="1:10">
      <c r="A382" s="98" t="s">
        <v>706</v>
      </c>
      <c r="B382" s="99" t="s">
        <v>707</v>
      </c>
      <c r="C382" s="100">
        <f>C383</f>
        <v>76.04</v>
      </c>
      <c r="D382" s="94"/>
      <c r="E382" s="68"/>
      <c r="F382" s="101">
        <v>76.04</v>
      </c>
      <c r="G382" s="105"/>
      <c r="H382" s="105"/>
      <c r="I382" s="106"/>
      <c r="J382" s="102">
        <f t="shared" si="8"/>
        <v>76.04</v>
      </c>
    </row>
    <row r="383" s="67" customFormat="1" ht="20.25" customHeight="1" spans="1:10">
      <c r="A383" s="98" t="s">
        <v>708</v>
      </c>
      <c r="B383" s="99" t="s">
        <v>709</v>
      </c>
      <c r="C383" s="100">
        <v>76.04</v>
      </c>
      <c r="D383" s="94"/>
      <c r="E383" s="68"/>
      <c r="F383" s="101">
        <v>76.04</v>
      </c>
      <c r="G383" s="105"/>
      <c r="H383" s="105"/>
      <c r="I383" s="106"/>
      <c r="J383" s="102">
        <f t="shared" si="8"/>
        <v>76.04</v>
      </c>
    </row>
    <row r="384" s="67" customFormat="1" ht="20.25" customHeight="1" spans="1:10">
      <c r="A384" s="98" t="s">
        <v>710</v>
      </c>
      <c r="B384" s="99" t="s">
        <v>711</v>
      </c>
      <c r="C384" s="100">
        <f>C385</f>
        <v>4497.83</v>
      </c>
      <c r="D384" s="94"/>
      <c r="E384" s="68"/>
      <c r="F384" s="101">
        <v>4497.83</v>
      </c>
      <c r="G384" s="105"/>
      <c r="H384" s="105"/>
      <c r="I384" s="106"/>
      <c r="J384" s="102">
        <f t="shared" si="8"/>
        <v>4497.83</v>
      </c>
    </row>
    <row r="385" s="67" customFormat="1" ht="20.25" customHeight="1" spans="1:10">
      <c r="A385" s="98" t="s">
        <v>712</v>
      </c>
      <c r="B385" s="99" t="s">
        <v>713</v>
      </c>
      <c r="C385" s="100">
        <f>SUM(C386:C389)</f>
        <v>4497.83</v>
      </c>
      <c r="D385" s="94"/>
      <c r="E385" s="68"/>
      <c r="F385" s="101">
        <v>4497.83</v>
      </c>
      <c r="G385" s="105"/>
      <c r="H385" s="105"/>
      <c r="I385" s="106"/>
      <c r="J385" s="102">
        <f t="shared" si="8"/>
        <v>4497.83</v>
      </c>
    </row>
    <row r="386" s="67" customFormat="1" ht="20.25" customHeight="1" spans="1:10">
      <c r="A386" s="98" t="s">
        <v>714</v>
      </c>
      <c r="B386" s="99" t="s">
        <v>46</v>
      </c>
      <c r="C386" s="100">
        <v>181.24</v>
      </c>
      <c r="D386" s="94"/>
      <c r="E386" s="68"/>
      <c r="F386" s="101">
        <v>181.24</v>
      </c>
      <c r="G386" s="105"/>
      <c r="H386" s="105"/>
      <c r="I386" s="106"/>
      <c r="J386" s="102">
        <f t="shared" si="8"/>
        <v>181.24</v>
      </c>
    </row>
    <row r="387" s="67" customFormat="1" ht="20.25" customHeight="1" spans="1:10">
      <c r="A387" s="98" t="s">
        <v>715</v>
      </c>
      <c r="B387" s="99" t="s">
        <v>716</v>
      </c>
      <c r="C387" s="100">
        <v>2267.79</v>
      </c>
      <c r="D387" s="94"/>
      <c r="E387" s="68"/>
      <c r="F387" s="101">
        <v>2267.79</v>
      </c>
      <c r="G387" s="105"/>
      <c r="H387" s="105"/>
      <c r="I387" s="106"/>
      <c r="J387" s="102">
        <f t="shared" si="8"/>
        <v>2267.79</v>
      </c>
    </row>
    <row r="388" s="67" customFormat="1" ht="20.25" customHeight="1" spans="1:10">
      <c r="A388" s="98" t="s">
        <v>717</v>
      </c>
      <c r="B388" s="99" t="s">
        <v>718</v>
      </c>
      <c r="C388" s="100">
        <v>5</v>
      </c>
      <c r="D388" s="94"/>
      <c r="E388" s="68"/>
      <c r="F388" s="101">
        <v>5</v>
      </c>
      <c r="G388" s="105"/>
      <c r="H388" s="105"/>
      <c r="I388" s="106"/>
      <c r="J388" s="102">
        <f t="shared" si="8"/>
        <v>5</v>
      </c>
    </row>
    <row r="389" s="67" customFormat="1" ht="20.25" customHeight="1" spans="1:10">
      <c r="A389" s="98" t="s">
        <v>719</v>
      </c>
      <c r="B389" s="99" t="s">
        <v>720</v>
      </c>
      <c r="C389" s="100">
        <v>2043.8</v>
      </c>
      <c r="D389" s="94"/>
      <c r="E389" s="68"/>
      <c r="F389" s="101">
        <v>2043.8</v>
      </c>
      <c r="G389" s="105"/>
      <c r="H389" s="105"/>
      <c r="I389" s="106"/>
      <c r="J389" s="102">
        <f t="shared" si="8"/>
        <v>2043.8</v>
      </c>
    </row>
    <row r="390" s="67" customFormat="1" ht="20.25" customHeight="1" spans="1:10">
      <c r="A390" s="98" t="s">
        <v>721</v>
      </c>
      <c r="B390" s="99" t="s">
        <v>722</v>
      </c>
      <c r="C390" s="100">
        <f>C391+C393+C396</f>
        <v>9645.09</v>
      </c>
      <c r="D390" s="94"/>
      <c r="E390" s="68"/>
      <c r="F390" s="101">
        <v>495.09</v>
      </c>
      <c r="G390" s="105"/>
      <c r="H390" s="105"/>
      <c r="I390" s="106"/>
      <c r="J390" s="102">
        <f t="shared" si="8"/>
        <v>495.09</v>
      </c>
    </row>
    <row r="391" s="67" customFormat="1" ht="20.25" customHeight="1" spans="1:10">
      <c r="A391" s="98" t="s">
        <v>723</v>
      </c>
      <c r="B391" s="99" t="s">
        <v>724</v>
      </c>
      <c r="C391" s="100">
        <f>C392</f>
        <v>4772.89</v>
      </c>
      <c r="D391" s="94"/>
      <c r="E391" s="68"/>
      <c r="F391" s="101">
        <v>122.89</v>
      </c>
      <c r="G391" s="105"/>
      <c r="H391" s="105"/>
      <c r="I391" s="106"/>
      <c r="J391" s="102">
        <f t="shared" si="8"/>
        <v>122.89</v>
      </c>
    </row>
    <row r="392" s="67" customFormat="1" ht="20.25" customHeight="1" spans="1:10">
      <c r="A392" s="98" t="s">
        <v>725</v>
      </c>
      <c r="B392" s="99" t="s">
        <v>46</v>
      </c>
      <c r="C392" s="100">
        <f>122.89+4650</f>
        <v>4772.89</v>
      </c>
      <c r="D392" s="94"/>
      <c r="E392" s="68"/>
      <c r="F392" s="101">
        <v>122.89</v>
      </c>
      <c r="G392" s="105"/>
      <c r="H392" s="105">
        <v>4650</v>
      </c>
      <c r="I392" s="106"/>
      <c r="J392" s="102">
        <f t="shared" si="8"/>
        <v>4772.89</v>
      </c>
    </row>
    <row r="393" s="67" customFormat="1" ht="20.25" customHeight="1" spans="1:10">
      <c r="A393" s="98" t="s">
        <v>726</v>
      </c>
      <c r="B393" s="99" t="s">
        <v>727</v>
      </c>
      <c r="C393" s="100">
        <f>C394+C395</f>
        <v>372.2</v>
      </c>
      <c r="D393" s="94"/>
      <c r="E393" s="68"/>
      <c r="F393" s="101">
        <v>372.2</v>
      </c>
      <c r="G393" s="105"/>
      <c r="H393" s="105"/>
      <c r="I393" s="106"/>
      <c r="J393" s="102">
        <f t="shared" si="8"/>
        <v>372.2</v>
      </c>
    </row>
    <row r="394" s="67" customFormat="1" ht="20.25" customHeight="1" spans="1:10">
      <c r="A394" s="98" t="s">
        <v>728</v>
      </c>
      <c r="B394" s="99" t="s">
        <v>46</v>
      </c>
      <c r="C394" s="100">
        <v>363.2</v>
      </c>
      <c r="D394" s="94"/>
      <c r="E394" s="68"/>
      <c r="F394" s="101">
        <v>363.2</v>
      </c>
      <c r="G394" s="105"/>
      <c r="H394" s="105"/>
      <c r="I394" s="106"/>
      <c r="J394" s="102">
        <f t="shared" si="8"/>
        <v>363.2</v>
      </c>
    </row>
    <row r="395" s="67" customFormat="1" ht="20.25" customHeight="1" spans="1:10">
      <c r="A395" s="98" t="s">
        <v>729</v>
      </c>
      <c r="B395" s="99" t="s">
        <v>59</v>
      </c>
      <c r="C395" s="100">
        <v>9</v>
      </c>
      <c r="D395" s="94"/>
      <c r="E395" s="68"/>
      <c r="F395" s="101">
        <v>9</v>
      </c>
      <c r="G395" s="105"/>
      <c r="H395" s="105"/>
      <c r="I395" s="106"/>
      <c r="J395" s="102">
        <f t="shared" si="8"/>
        <v>9</v>
      </c>
    </row>
    <row r="396" s="67" customFormat="1" ht="20.25" customHeight="1" spans="1:10">
      <c r="A396" s="107">
        <v>21508</v>
      </c>
      <c r="B396" s="99" t="s">
        <v>730</v>
      </c>
      <c r="C396" s="100">
        <f>C397</f>
        <v>4500</v>
      </c>
      <c r="D396" s="94"/>
      <c r="E396" s="68"/>
      <c r="F396" s="101"/>
      <c r="G396" s="105"/>
      <c r="H396" s="105"/>
      <c r="I396" s="106"/>
      <c r="J396" s="102">
        <f t="shared" si="8"/>
        <v>0</v>
      </c>
    </row>
    <row r="397" s="67" customFormat="1" ht="20.25" customHeight="1" spans="1:10">
      <c r="A397" s="107">
        <v>2150815</v>
      </c>
      <c r="B397" s="99" t="s">
        <v>731</v>
      </c>
      <c r="C397" s="100">
        <v>4500</v>
      </c>
      <c r="D397" s="94"/>
      <c r="E397" s="68"/>
      <c r="F397" s="101"/>
      <c r="G397" s="105">
        <v>4500</v>
      </c>
      <c r="H397" s="105"/>
      <c r="I397" s="106"/>
      <c r="J397" s="102">
        <f t="shared" si="8"/>
        <v>4500</v>
      </c>
    </row>
    <row r="398" s="67" customFormat="1" ht="20.25" customHeight="1" spans="1:10">
      <c r="A398" s="98" t="s">
        <v>732</v>
      </c>
      <c r="B398" s="99" t="s">
        <v>733</v>
      </c>
      <c r="C398" s="100">
        <f>C399</f>
        <v>523</v>
      </c>
      <c r="D398" s="94"/>
      <c r="E398" s="68"/>
      <c r="F398" s="101">
        <v>23</v>
      </c>
      <c r="G398" s="105"/>
      <c r="H398" s="105"/>
      <c r="I398" s="106"/>
      <c r="J398" s="102">
        <f t="shared" si="8"/>
        <v>23</v>
      </c>
    </row>
    <row r="399" s="67" customFormat="1" ht="20.25" customHeight="1" spans="1:10">
      <c r="A399" s="98" t="s">
        <v>734</v>
      </c>
      <c r="B399" s="99" t="s">
        <v>735</v>
      </c>
      <c r="C399" s="100">
        <f>C400</f>
        <v>523</v>
      </c>
      <c r="D399" s="94"/>
      <c r="E399" s="68"/>
      <c r="F399" s="101">
        <v>23</v>
      </c>
      <c r="G399" s="105"/>
      <c r="H399" s="105"/>
      <c r="I399" s="106"/>
      <c r="J399" s="102">
        <f t="shared" si="8"/>
        <v>23</v>
      </c>
    </row>
    <row r="400" s="67" customFormat="1" ht="20.25" customHeight="1" spans="1:10">
      <c r="A400" s="98" t="s">
        <v>736</v>
      </c>
      <c r="B400" s="99" t="s">
        <v>737</v>
      </c>
      <c r="C400" s="100">
        <f>23+500</f>
        <v>523</v>
      </c>
      <c r="D400" s="94"/>
      <c r="E400" s="68"/>
      <c r="F400" s="101">
        <v>23</v>
      </c>
      <c r="G400" s="105">
        <v>500</v>
      </c>
      <c r="H400" s="105"/>
      <c r="I400" s="106"/>
      <c r="J400" s="102">
        <f t="shared" si="8"/>
        <v>523</v>
      </c>
    </row>
    <row r="401" s="67" customFormat="1" ht="20.25" customHeight="1" spans="1:10">
      <c r="A401" s="98" t="s">
        <v>738</v>
      </c>
      <c r="B401" s="99" t="s">
        <v>739</v>
      </c>
      <c r="C401" s="100">
        <f>C402+C404</f>
        <v>158</v>
      </c>
      <c r="D401" s="94"/>
      <c r="E401" s="68"/>
      <c r="F401" s="101">
        <v>158</v>
      </c>
      <c r="G401" s="105"/>
      <c r="H401" s="105"/>
      <c r="I401" s="106"/>
      <c r="J401" s="102">
        <f t="shared" si="8"/>
        <v>158</v>
      </c>
    </row>
    <row r="402" s="67" customFormat="1" ht="20.25" customHeight="1" spans="1:10">
      <c r="A402" s="98" t="s">
        <v>740</v>
      </c>
      <c r="B402" s="99" t="s">
        <v>741</v>
      </c>
      <c r="C402" s="100">
        <f>C403</f>
        <v>130</v>
      </c>
      <c r="D402" s="94"/>
      <c r="E402" s="68"/>
      <c r="F402" s="101">
        <v>130</v>
      </c>
      <c r="G402" s="105"/>
      <c r="H402" s="105"/>
      <c r="I402" s="106"/>
      <c r="J402" s="102">
        <f t="shared" si="8"/>
        <v>130</v>
      </c>
    </row>
    <row r="403" s="67" customFormat="1" ht="20.25" customHeight="1" spans="1:10">
      <c r="A403" s="98" t="s">
        <v>742</v>
      </c>
      <c r="B403" s="99" t="s">
        <v>743</v>
      </c>
      <c r="C403" s="100">
        <v>130</v>
      </c>
      <c r="D403" s="94"/>
      <c r="E403" s="68"/>
      <c r="F403" s="101">
        <v>130</v>
      </c>
      <c r="G403" s="105"/>
      <c r="H403" s="105"/>
      <c r="I403" s="106"/>
      <c r="J403" s="102">
        <f t="shared" si="8"/>
        <v>130</v>
      </c>
    </row>
    <row r="404" s="67" customFormat="1" ht="20.25" customHeight="1" spans="1:10">
      <c r="A404" s="98" t="s">
        <v>744</v>
      </c>
      <c r="B404" s="99" t="s">
        <v>745</v>
      </c>
      <c r="C404" s="100">
        <f>C405</f>
        <v>28</v>
      </c>
      <c r="D404" s="94"/>
      <c r="E404" s="68"/>
      <c r="F404" s="101">
        <v>28</v>
      </c>
      <c r="G404" s="105"/>
      <c r="H404" s="105"/>
      <c r="I404" s="106"/>
      <c r="J404" s="102">
        <f t="shared" si="8"/>
        <v>28</v>
      </c>
    </row>
    <row r="405" s="67" customFormat="1" ht="20.25" customHeight="1" spans="1:10">
      <c r="A405" s="107" t="s">
        <v>746</v>
      </c>
      <c r="B405" s="99" t="s">
        <v>747</v>
      </c>
      <c r="C405" s="100">
        <v>28</v>
      </c>
      <c r="D405" s="94"/>
      <c r="E405" s="68"/>
      <c r="F405" s="101">
        <v>28</v>
      </c>
      <c r="G405" s="105"/>
      <c r="H405" s="105"/>
      <c r="I405" s="106"/>
      <c r="J405" s="102">
        <f t="shared" si="8"/>
        <v>28</v>
      </c>
    </row>
    <row r="406" s="67" customFormat="1" ht="20.25" customHeight="1" spans="1:10">
      <c r="A406" s="107" t="s">
        <v>748</v>
      </c>
      <c r="B406" s="99" t="s">
        <v>749</v>
      </c>
      <c r="C406" s="100">
        <f>C407+C412</f>
        <v>168</v>
      </c>
      <c r="D406" s="94"/>
      <c r="E406" s="68"/>
      <c r="F406" s="101">
        <v>168</v>
      </c>
      <c r="G406" s="106"/>
      <c r="H406" s="105"/>
      <c r="I406" s="106"/>
      <c r="J406" s="102">
        <f t="shared" si="8"/>
        <v>168</v>
      </c>
    </row>
    <row r="407" s="67" customFormat="1" ht="20.25" customHeight="1" spans="1:10">
      <c r="A407" s="98" t="s">
        <v>750</v>
      </c>
      <c r="B407" s="99" t="s">
        <v>751</v>
      </c>
      <c r="C407" s="100">
        <f>SUM(C408:C411)</f>
        <v>150</v>
      </c>
      <c r="D407" s="94"/>
      <c r="E407" s="68"/>
      <c r="F407" s="101">
        <v>150</v>
      </c>
      <c r="G407" s="105"/>
      <c r="H407" s="105"/>
      <c r="I407" s="106"/>
      <c r="J407" s="102">
        <f t="shared" si="8"/>
        <v>150</v>
      </c>
    </row>
    <row r="408" s="67" customFormat="1" ht="20.25" customHeight="1" spans="1:10">
      <c r="A408" s="98" t="s">
        <v>752</v>
      </c>
      <c r="B408" s="99" t="s">
        <v>46</v>
      </c>
      <c r="C408" s="100">
        <v>35</v>
      </c>
      <c r="D408" s="94"/>
      <c r="E408" s="68"/>
      <c r="F408" s="101">
        <v>35</v>
      </c>
      <c r="G408" s="105"/>
      <c r="H408" s="105"/>
      <c r="I408" s="106"/>
      <c r="J408" s="102">
        <f t="shared" si="8"/>
        <v>35</v>
      </c>
    </row>
    <row r="409" s="67" customFormat="1" ht="20.25" customHeight="1" spans="1:10">
      <c r="A409" s="98" t="s">
        <v>753</v>
      </c>
      <c r="B409" s="99" t="s">
        <v>59</v>
      </c>
      <c r="C409" s="100">
        <v>5</v>
      </c>
      <c r="D409" s="94"/>
      <c r="E409" s="68"/>
      <c r="F409" s="101">
        <v>5</v>
      </c>
      <c r="G409" s="105"/>
      <c r="H409" s="105"/>
      <c r="I409" s="106"/>
      <c r="J409" s="102">
        <f t="shared" si="8"/>
        <v>5</v>
      </c>
    </row>
    <row r="410" s="67" customFormat="1" ht="20.25" customHeight="1" spans="1:10">
      <c r="A410" s="98" t="s">
        <v>754</v>
      </c>
      <c r="B410" s="99" t="s">
        <v>755</v>
      </c>
      <c r="C410" s="100">
        <v>100</v>
      </c>
      <c r="D410" s="94"/>
      <c r="E410" s="68"/>
      <c r="F410" s="101">
        <v>100</v>
      </c>
      <c r="G410" s="105"/>
      <c r="H410" s="105"/>
      <c r="I410" s="106"/>
      <c r="J410" s="102">
        <f t="shared" si="8"/>
        <v>100</v>
      </c>
    </row>
    <row r="411" s="67" customFormat="1" ht="20.25" customHeight="1" spans="1:10">
      <c r="A411" s="98" t="s">
        <v>756</v>
      </c>
      <c r="B411" s="99" t="s">
        <v>757</v>
      </c>
      <c r="C411" s="100">
        <v>10</v>
      </c>
      <c r="D411" s="94"/>
      <c r="E411" s="68"/>
      <c r="F411" s="101">
        <v>10</v>
      </c>
      <c r="G411" s="105"/>
      <c r="H411" s="105"/>
      <c r="I411" s="106"/>
      <c r="J411" s="102">
        <f t="shared" si="8"/>
        <v>10</v>
      </c>
    </row>
    <row r="412" s="67" customFormat="1" ht="20.25" customHeight="1" spans="1:10">
      <c r="A412" s="98" t="s">
        <v>758</v>
      </c>
      <c r="B412" s="99" t="s">
        <v>759</v>
      </c>
      <c r="C412" s="100">
        <f>C413</f>
        <v>18</v>
      </c>
      <c r="D412" s="94"/>
      <c r="E412" s="68"/>
      <c r="F412" s="101">
        <v>18</v>
      </c>
      <c r="G412" s="105"/>
      <c r="H412" s="105"/>
      <c r="I412" s="106"/>
      <c r="J412" s="102">
        <f t="shared" si="8"/>
        <v>18</v>
      </c>
    </row>
    <row r="413" s="67" customFormat="1" ht="20.25" customHeight="1" spans="1:10">
      <c r="A413" s="98" t="s">
        <v>760</v>
      </c>
      <c r="B413" s="99" t="s">
        <v>46</v>
      </c>
      <c r="C413" s="100">
        <v>18</v>
      </c>
      <c r="D413" s="94"/>
      <c r="E413" s="68"/>
      <c r="F413" s="101">
        <v>18</v>
      </c>
      <c r="G413" s="105"/>
      <c r="H413" s="105"/>
      <c r="I413" s="106"/>
      <c r="J413" s="102">
        <f t="shared" si="8"/>
        <v>18</v>
      </c>
    </row>
    <row r="414" s="67" customFormat="1" ht="20.25" customHeight="1" spans="1:10">
      <c r="A414" s="98" t="s">
        <v>761</v>
      </c>
      <c r="B414" s="99" t="s">
        <v>762</v>
      </c>
      <c r="C414" s="100">
        <f>C415+C417</f>
        <v>33630.37</v>
      </c>
      <c r="D414" s="94"/>
      <c r="E414" s="68"/>
      <c r="F414" s="101">
        <v>32578.28</v>
      </c>
      <c r="G414" s="105"/>
      <c r="H414" s="105"/>
      <c r="I414" s="106"/>
      <c r="J414" s="102">
        <f t="shared" si="8"/>
        <v>32578.28</v>
      </c>
    </row>
    <row r="415" s="67" customFormat="1" ht="20.25" customHeight="1" spans="1:10">
      <c r="A415" s="98" t="s">
        <v>763</v>
      </c>
      <c r="B415" s="99" t="s">
        <v>764</v>
      </c>
      <c r="C415" s="100">
        <f>C416</f>
        <v>6000</v>
      </c>
      <c r="D415" s="94"/>
      <c r="E415" s="68"/>
      <c r="F415" s="101">
        <v>6000</v>
      </c>
      <c r="G415" s="105"/>
      <c r="H415" s="105"/>
      <c r="I415" s="106"/>
      <c r="J415" s="102">
        <f t="shared" si="8"/>
        <v>6000</v>
      </c>
    </row>
    <row r="416" s="67" customFormat="1" ht="20.25" customHeight="1" spans="1:10">
      <c r="A416" s="98" t="s">
        <v>765</v>
      </c>
      <c r="B416" s="99" t="s">
        <v>766</v>
      </c>
      <c r="C416" s="100">
        <v>6000</v>
      </c>
      <c r="D416" s="94"/>
      <c r="E416" s="68"/>
      <c r="F416" s="101">
        <v>6000</v>
      </c>
      <c r="G416" s="105"/>
      <c r="H416" s="105"/>
      <c r="I416" s="106"/>
      <c r="J416" s="102">
        <f t="shared" si="8"/>
        <v>6000</v>
      </c>
    </row>
    <row r="417" s="67" customFormat="1" ht="20.25" customHeight="1" spans="1:10">
      <c r="A417" s="98" t="s">
        <v>767</v>
      </c>
      <c r="B417" s="99" t="s">
        <v>768</v>
      </c>
      <c r="C417" s="100">
        <f>C418+C419+C420</f>
        <v>27630.37</v>
      </c>
      <c r="D417" s="94"/>
      <c r="E417" s="68"/>
      <c r="F417" s="101">
        <v>26578.28</v>
      </c>
      <c r="G417" s="105"/>
      <c r="H417" s="105"/>
      <c r="I417" s="106"/>
      <c r="J417" s="102">
        <f t="shared" si="8"/>
        <v>26578.28</v>
      </c>
    </row>
    <row r="418" s="67" customFormat="1" ht="20.25" customHeight="1" spans="1:10">
      <c r="A418" s="98" t="s">
        <v>769</v>
      </c>
      <c r="B418" s="99" t="s">
        <v>770</v>
      </c>
      <c r="C418" s="100">
        <f>10192.57+417.41+86.14</f>
        <v>10696.12</v>
      </c>
      <c r="D418" s="94"/>
      <c r="E418" s="68"/>
      <c r="F418" s="101">
        <v>10192.57</v>
      </c>
      <c r="G418" s="105"/>
      <c r="H418" s="105">
        <v>86.14</v>
      </c>
      <c r="I418" s="106">
        <v>417.41</v>
      </c>
      <c r="J418" s="102">
        <f t="shared" si="8"/>
        <v>10696.12</v>
      </c>
    </row>
    <row r="419" s="67" customFormat="1" ht="20.25" customHeight="1" spans="1:10">
      <c r="A419" s="98" t="s">
        <v>771</v>
      </c>
      <c r="B419" s="99" t="s">
        <v>772</v>
      </c>
      <c r="C419" s="100">
        <f>14585.71+548.54</f>
        <v>15134.25</v>
      </c>
      <c r="D419" s="94"/>
      <c r="E419" s="68"/>
      <c r="F419" s="101">
        <v>14585.71</v>
      </c>
      <c r="G419" s="105"/>
      <c r="H419" s="105"/>
      <c r="I419" s="106">
        <v>548.54</v>
      </c>
      <c r="J419" s="102">
        <f t="shared" si="8"/>
        <v>15134.25</v>
      </c>
    </row>
    <row r="420" s="67" customFormat="1" ht="20.25" customHeight="1" spans="1:10">
      <c r="A420" s="98" t="s">
        <v>773</v>
      </c>
      <c r="B420" s="99" t="s">
        <v>774</v>
      </c>
      <c r="C420" s="100">
        <v>1800</v>
      </c>
      <c r="D420" s="94"/>
      <c r="E420" s="68"/>
      <c r="F420" s="101">
        <v>1800</v>
      </c>
      <c r="G420" s="105"/>
      <c r="H420" s="105"/>
      <c r="I420" s="106"/>
      <c r="J420" s="102">
        <f t="shared" si="8"/>
        <v>1800</v>
      </c>
    </row>
    <row r="421" s="67" customFormat="1" ht="20.25" customHeight="1" spans="1:10">
      <c r="A421" s="98" t="s">
        <v>775</v>
      </c>
      <c r="B421" s="99" t="s">
        <v>776</v>
      </c>
      <c r="C421" s="100">
        <f>C422+C428+C431</f>
        <v>2199.97</v>
      </c>
      <c r="D421" s="94"/>
      <c r="E421" s="68"/>
      <c r="F421" s="101">
        <v>2199.97</v>
      </c>
      <c r="G421" s="105"/>
      <c r="H421" s="105"/>
      <c r="I421" s="106"/>
      <c r="J421" s="102">
        <f t="shared" si="8"/>
        <v>2199.97</v>
      </c>
    </row>
    <row r="422" s="67" customFormat="1" ht="20.25" customHeight="1" spans="1:10">
      <c r="A422" s="98" t="s">
        <v>777</v>
      </c>
      <c r="B422" s="99" t="s">
        <v>778</v>
      </c>
      <c r="C422" s="100">
        <f>SUM(C423:C427)</f>
        <v>636.23</v>
      </c>
      <c r="D422" s="94"/>
      <c r="E422" s="68"/>
      <c r="F422" s="101">
        <v>636.23</v>
      </c>
      <c r="G422" s="105"/>
      <c r="H422" s="105"/>
      <c r="I422" s="106"/>
      <c r="J422" s="102">
        <f t="shared" si="8"/>
        <v>636.23</v>
      </c>
    </row>
    <row r="423" s="67" customFormat="1" ht="20.25" customHeight="1" spans="1:10">
      <c r="A423" s="98" t="s">
        <v>779</v>
      </c>
      <c r="B423" s="99" t="s">
        <v>46</v>
      </c>
      <c r="C423" s="100">
        <v>339.71</v>
      </c>
      <c r="D423" s="94"/>
      <c r="E423" s="68"/>
      <c r="F423" s="101">
        <v>339.71</v>
      </c>
      <c r="G423" s="105"/>
      <c r="H423" s="105"/>
      <c r="I423" s="106"/>
      <c r="J423" s="102">
        <f t="shared" si="8"/>
        <v>339.71</v>
      </c>
    </row>
    <row r="424" s="67" customFormat="1" ht="20.25" customHeight="1" spans="1:10">
      <c r="A424" s="98" t="s">
        <v>780</v>
      </c>
      <c r="B424" s="99" t="s">
        <v>781</v>
      </c>
      <c r="C424" s="100">
        <v>129</v>
      </c>
      <c r="D424" s="94"/>
      <c r="E424" s="68"/>
      <c r="F424" s="101">
        <v>129</v>
      </c>
      <c r="G424" s="105"/>
      <c r="H424" s="105"/>
      <c r="I424" s="106"/>
      <c r="J424" s="102">
        <f t="shared" si="8"/>
        <v>129</v>
      </c>
    </row>
    <row r="425" s="67" customFormat="1" ht="20.25" customHeight="1" spans="1:10">
      <c r="A425" s="98" t="s">
        <v>782</v>
      </c>
      <c r="B425" s="99" t="s">
        <v>783</v>
      </c>
      <c r="C425" s="100">
        <v>42</v>
      </c>
      <c r="D425" s="94"/>
      <c r="E425" s="68"/>
      <c r="F425" s="101">
        <v>42</v>
      </c>
      <c r="G425" s="105"/>
      <c r="H425" s="105"/>
      <c r="I425" s="106"/>
      <c r="J425" s="102">
        <f t="shared" si="8"/>
        <v>42</v>
      </c>
    </row>
    <row r="426" s="67" customFormat="1" ht="20.25" customHeight="1" spans="1:10">
      <c r="A426" s="98" t="s">
        <v>784</v>
      </c>
      <c r="B426" s="99" t="s">
        <v>81</v>
      </c>
      <c r="C426" s="100">
        <v>58.52</v>
      </c>
      <c r="D426" s="94"/>
      <c r="E426" s="68"/>
      <c r="F426" s="101">
        <v>58.52</v>
      </c>
      <c r="G426" s="105"/>
      <c r="H426" s="105"/>
      <c r="I426" s="106"/>
      <c r="J426" s="102">
        <f t="shared" si="8"/>
        <v>58.52</v>
      </c>
    </row>
    <row r="427" s="67" customFormat="1" ht="20.25" customHeight="1" spans="1:10">
      <c r="A427" s="98" t="s">
        <v>785</v>
      </c>
      <c r="B427" s="99" t="s">
        <v>786</v>
      </c>
      <c r="C427" s="100">
        <v>67</v>
      </c>
      <c r="D427" s="94"/>
      <c r="E427" s="68"/>
      <c r="F427" s="101">
        <v>67</v>
      </c>
      <c r="G427" s="105"/>
      <c r="H427" s="105"/>
      <c r="I427" s="106"/>
      <c r="J427" s="102">
        <f t="shared" si="8"/>
        <v>67</v>
      </c>
    </row>
    <row r="428" s="67" customFormat="1" ht="20.25" customHeight="1" spans="1:10">
      <c r="A428" s="98" t="s">
        <v>787</v>
      </c>
      <c r="B428" s="99" t="s">
        <v>788</v>
      </c>
      <c r="C428" s="100">
        <f>C429+C430</f>
        <v>1543.74</v>
      </c>
      <c r="D428" s="94"/>
      <c r="E428" s="68"/>
      <c r="F428" s="101">
        <v>1543.74</v>
      </c>
      <c r="G428" s="105"/>
      <c r="H428" s="105"/>
      <c r="I428" s="106"/>
      <c r="J428" s="102">
        <f t="shared" si="8"/>
        <v>1543.74</v>
      </c>
    </row>
    <row r="429" s="67" customFormat="1" ht="20.25" customHeight="1" spans="1:10">
      <c r="A429" s="98" t="s">
        <v>789</v>
      </c>
      <c r="B429" s="99" t="s">
        <v>790</v>
      </c>
      <c r="C429" s="100">
        <v>1393.74</v>
      </c>
      <c r="D429" s="94"/>
      <c r="E429" s="68"/>
      <c r="F429" s="101">
        <v>1393.74</v>
      </c>
      <c r="G429" s="105"/>
      <c r="H429" s="105"/>
      <c r="I429" s="106"/>
      <c r="J429" s="102">
        <f t="shared" si="8"/>
        <v>1393.74</v>
      </c>
    </row>
    <row r="430" s="67" customFormat="1" ht="20.25" customHeight="1" spans="1:10">
      <c r="A430" s="98" t="s">
        <v>791</v>
      </c>
      <c r="B430" s="99" t="s">
        <v>792</v>
      </c>
      <c r="C430" s="100">
        <v>150</v>
      </c>
      <c r="D430" s="94"/>
      <c r="E430" s="68"/>
      <c r="F430" s="101">
        <v>150</v>
      </c>
      <c r="G430" s="105"/>
      <c r="H430" s="105"/>
      <c r="I430" s="106"/>
      <c r="J430" s="102">
        <f t="shared" si="8"/>
        <v>150</v>
      </c>
    </row>
    <row r="431" s="67" customFormat="1" ht="20.25" customHeight="1" spans="1:10">
      <c r="A431" s="98" t="s">
        <v>793</v>
      </c>
      <c r="B431" s="99" t="s">
        <v>794</v>
      </c>
      <c r="C431" s="100">
        <f>C432</f>
        <v>20</v>
      </c>
      <c r="D431" s="94"/>
      <c r="E431" s="68"/>
      <c r="F431" s="101">
        <v>20</v>
      </c>
      <c r="G431" s="105"/>
      <c r="H431" s="105"/>
      <c r="I431" s="106"/>
      <c r="J431" s="102">
        <f t="shared" si="8"/>
        <v>20</v>
      </c>
    </row>
    <row r="432" s="67" customFormat="1" ht="20.25" customHeight="1" spans="1:10">
      <c r="A432" s="98" t="s">
        <v>795</v>
      </c>
      <c r="B432" s="99" t="s">
        <v>796</v>
      </c>
      <c r="C432" s="100">
        <v>20</v>
      </c>
      <c r="D432" s="94"/>
      <c r="E432" s="68"/>
      <c r="F432" s="101">
        <v>20</v>
      </c>
      <c r="G432" s="105"/>
      <c r="H432" s="105"/>
      <c r="I432" s="106"/>
      <c r="J432" s="102">
        <f t="shared" si="8"/>
        <v>20</v>
      </c>
    </row>
    <row r="433" s="67" customFormat="1" ht="20.25" customHeight="1" spans="1:10">
      <c r="A433" s="107">
        <v>227</v>
      </c>
      <c r="B433" s="99" t="s">
        <v>797</v>
      </c>
      <c r="C433" s="100">
        <v>8000</v>
      </c>
      <c r="D433" s="94"/>
      <c r="E433" s="68"/>
      <c r="F433" s="101"/>
      <c r="G433" s="105">
        <v>8000</v>
      </c>
      <c r="H433" s="105"/>
      <c r="I433" s="106"/>
      <c r="J433" s="102">
        <f t="shared" si="8"/>
        <v>8000</v>
      </c>
    </row>
    <row r="434" s="67" customFormat="1" ht="20.25" customHeight="1" spans="1:10">
      <c r="A434" s="107">
        <v>232</v>
      </c>
      <c r="B434" s="99" t="s">
        <v>798</v>
      </c>
      <c r="C434" s="100">
        <f>C435</f>
        <v>8784.71</v>
      </c>
      <c r="D434" s="94"/>
      <c r="E434" s="68"/>
      <c r="F434" s="101"/>
      <c r="G434" s="105"/>
      <c r="H434" s="105"/>
      <c r="I434" s="106"/>
      <c r="J434" s="102">
        <f t="shared" si="8"/>
        <v>0</v>
      </c>
    </row>
    <row r="435" s="67" customFormat="1" ht="20.25" customHeight="1" spans="1:10">
      <c r="A435" s="107">
        <v>23203</v>
      </c>
      <c r="B435" s="99" t="s">
        <v>799</v>
      </c>
      <c r="C435" s="100">
        <f>C436</f>
        <v>8784.71</v>
      </c>
      <c r="D435" s="94"/>
      <c r="E435" s="68"/>
      <c r="F435" s="101"/>
      <c r="G435" s="105"/>
      <c r="H435" s="105"/>
      <c r="I435" s="106"/>
      <c r="J435" s="102">
        <f t="shared" si="8"/>
        <v>0</v>
      </c>
    </row>
    <row r="436" s="67" customFormat="1" ht="20.25" customHeight="1" spans="1:10">
      <c r="A436" s="107">
        <v>2320301</v>
      </c>
      <c r="B436" s="99" t="s">
        <v>800</v>
      </c>
      <c r="C436" s="100">
        <f>7720+1.71+1063</f>
        <v>8784.71</v>
      </c>
      <c r="D436" s="94"/>
      <c r="E436" s="68"/>
      <c r="F436" s="101"/>
      <c r="G436" s="105">
        <v>7720</v>
      </c>
      <c r="H436" s="105">
        <v>1063</v>
      </c>
      <c r="I436" s="106">
        <v>1.71</v>
      </c>
      <c r="J436" s="102">
        <f t="shared" si="8"/>
        <v>8784.71</v>
      </c>
    </row>
    <row r="437" s="67" customFormat="1" ht="20.25" customHeight="1" spans="1:10">
      <c r="A437" s="107">
        <v>233</v>
      </c>
      <c r="B437" s="99" t="s">
        <v>801</v>
      </c>
      <c r="C437" s="100">
        <f>C438</f>
        <v>30</v>
      </c>
      <c r="D437" s="94"/>
      <c r="E437" s="68"/>
      <c r="F437" s="101"/>
      <c r="G437" s="105"/>
      <c r="H437" s="105"/>
      <c r="I437" s="106"/>
      <c r="J437" s="102">
        <f t="shared" si="8"/>
        <v>0</v>
      </c>
    </row>
    <row r="438" s="67" customFormat="1" ht="20.25" customHeight="1" spans="1:10">
      <c r="A438" s="107">
        <v>23303</v>
      </c>
      <c r="B438" s="99" t="s">
        <v>802</v>
      </c>
      <c r="C438" s="100">
        <v>30</v>
      </c>
      <c r="D438" s="94"/>
      <c r="E438" s="68"/>
      <c r="F438" s="101"/>
      <c r="G438" s="105">
        <v>30</v>
      </c>
      <c r="H438" s="105"/>
      <c r="I438" s="106"/>
      <c r="J438" s="102">
        <f>SUM(F438:I438)</f>
        <v>30</v>
      </c>
    </row>
    <row r="439" s="67" customFormat="1" ht="20.25" customHeight="1" spans="1:10">
      <c r="A439" s="107"/>
      <c r="B439" s="99"/>
      <c r="C439" s="100"/>
      <c r="D439" s="110"/>
      <c r="E439" s="68"/>
      <c r="F439" s="101"/>
      <c r="G439" s="105"/>
      <c r="H439" s="105"/>
      <c r="I439" s="106"/>
      <c r="J439" s="102">
        <f>SUM(F439:I439)</f>
        <v>0</v>
      </c>
    </row>
    <row r="440" s="67" customFormat="1" ht="20.25" customHeight="1" spans="1:10">
      <c r="A440" s="98"/>
      <c r="B440" s="99"/>
      <c r="C440" s="100"/>
      <c r="D440" s="110"/>
      <c r="E440" s="68"/>
      <c r="F440" s="101"/>
      <c r="G440" s="105"/>
      <c r="H440" s="105"/>
      <c r="I440" s="106"/>
      <c r="J440" s="102">
        <f>SUM(F440:I440)</f>
        <v>0</v>
      </c>
    </row>
    <row r="441" s="67" customFormat="1" ht="20.25" customHeight="1" spans="1:10">
      <c r="A441" s="98"/>
      <c r="B441" s="99"/>
      <c r="C441" s="100"/>
      <c r="D441" s="110"/>
      <c r="E441" s="68"/>
      <c r="F441" s="101"/>
      <c r="G441" s="105"/>
      <c r="H441" s="105"/>
      <c r="I441" s="106"/>
      <c r="J441" s="102">
        <f>SUM(F441:I441)</f>
        <v>0</v>
      </c>
    </row>
    <row r="442" s="67" customFormat="1" ht="20.25" customHeight="1" spans="1:10">
      <c r="A442" s="98"/>
      <c r="B442" s="99"/>
      <c r="C442" s="100"/>
      <c r="D442" s="110"/>
      <c r="E442" s="68"/>
      <c r="F442" s="101"/>
      <c r="G442" s="105"/>
      <c r="H442" s="105"/>
      <c r="I442" s="106"/>
      <c r="J442" s="102">
        <f>SUM(F442:I442)</f>
        <v>0</v>
      </c>
    </row>
  </sheetData>
  <autoFilter ref="A10:M442">
    <extLst/>
  </autoFilter>
  <mergeCells count="6">
    <mergeCell ref="B2:C2"/>
    <mergeCell ref="B3:C3"/>
    <mergeCell ref="A5:D5"/>
    <mergeCell ref="A6:C6"/>
    <mergeCell ref="B7:C7"/>
    <mergeCell ref="A9:B9"/>
  </mergeCells>
  <printOptions horizontalCentered="1"/>
  <pageMargins left="0.707638888888889" right="0.707638888888889" top="0.590277777777778" bottom="0.432638888888889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tabSelected="1" workbookViewId="0">
      <selection activeCell="C22" sqref="C22"/>
    </sheetView>
  </sheetViews>
  <sheetFormatPr defaultColWidth="9" defaultRowHeight="13.5" outlineLevelCol="3"/>
  <cols>
    <col min="1" max="1" width="10.875" customWidth="1"/>
    <col min="2" max="2" width="46.6833333333333" customWidth="1"/>
    <col min="3" max="3" width="25.625" customWidth="1"/>
  </cols>
  <sheetData>
    <row r="1" ht="36" customHeight="1" spans="2:3">
      <c r="B1" s="5" t="s">
        <v>0</v>
      </c>
      <c r="C1" s="22"/>
    </row>
    <row r="2" ht="21.75" customHeight="1" spans="2:3">
      <c r="B2" s="23" t="s">
        <v>807</v>
      </c>
      <c r="C2" s="24"/>
    </row>
    <row r="3" ht="21.75" customHeight="1" spans="2:3">
      <c r="B3" s="23"/>
      <c r="C3" s="51" t="s">
        <v>1</v>
      </c>
    </row>
    <row r="4" ht="24.95" customHeight="1" spans="1:3">
      <c r="A4" s="52" t="s">
        <v>38</v>
      </c>
      <c r="B4" s="53" t="s">
        <v>39</v>
      </c>
      <c r="C4" s="54" t="s">
        <v>4</v>
      </c>
    </row>
    <row r="5" s="19" customFormat="1" ht="18" customHeight="1" spans="1:3">
      <c r="A5" s="55" t="s">
        <v>808</v>
      </c>
      <c r="B5" s="32"/>
      <c r="C5" s="56">
        <f>C6+C11+C22+C30+C35+C38+C40+C43+C49+C51+C54</f>
        <v>1500</v>
      </c>
    </row>
    <row r="6" s="19" customFormat="1" ht="18" customHeight="1" spans="1:3">
      <c r="A6" s="57" t="s">
        <v>809</v>
      </c>
      <c r="B6" s="47" t="s">
        <v>810</v>
      </c>
      <c r="C6" s="56">
        <f>SUM(C7:C10)</f>
        <v>960</v>
      </c>
    </row>
    <row r="7" ht="18" customHeight="1" spans="1:4">
      <c r="A7" s="58" t="s">
        <v>811</v>
      </c>
      <c r="B7" s="48" t="s">
        <v>812</v>
      </c>
      <c r="C7" s="59">
        <v>520</v>
      </c>
      <c r="D7" s="19"/>
    </row>
    <row r="8" ht="18" customHeight="1" spans="1:4">
      <c r="A8" s="58" t="s">
        <v>813</v>
      </c>
      <c r="B8" s="48" t="s">
        <v>814</v>
      </c>
      <c r="C8" s="59">
        <v>80</v>
      </c>
      <c r="D8" s="19"/>
    </row>
    <row r="9" ht="18" customHeight="1" spans="1:4">
      <c r="A9" s="58" t="s">
        <v>815</v>
      </c>
      <c r="B9" s="48" t="s">
        <v>770</v>
      </c>
      <c r="C9" s="59">
        <v>60</v>
      </c>
      <c r="D9" s="19"/>
    </row>
    <row r="10" ht="18" customHeight="1" spans="1:4">
      <c r="A10" s="58" t="s">
        <v>816</v>
      </c>
      <c r="B10" s="48" t="s">
        <v>817</v>
      </c>
      <c r="C10" s="59">
        <v>300</v>
      </c>
      <c r="D10" s="19"/>
    </row>
    <row r="11" s="19" customFormat="1" ht="18" customHeight="1" spans="1:3">
      <c r="A11" s="57" t="s">
        <v>818</v>
      </c>
      <c r="B11" s="47" t="s">
        <v>819</v>
      </c>
      <c r="C11" s="56">
        <f>SUM(C12:C21)</f>
        <v>338</v>
      </c>
    </row>
    <row r="12" ht="18" customHeight="1" spans="1:4">
      <c r="A12" s="58" t="s">
        <v>820</v>
      </c>
      <c r="B12" s="48" t="s">
        <v>821</v>
      </c>
      <c r="C12" s="59">
        <v>70</v>
      </c>
      <c r="D12" s="19"/>
    </row>
    <row r="13" ht="18" customHeight="1" spans="1:4">
      <c r="A13" s="58" t="s">
        <v>822</v>
      </c>
      <c r="B13" s="48" t="s">
        <v>823</v>
      </c>
      <c r="C13" s="59">
        <v>10</v>
      </c>
      <c r="D13" s="19"/>
    </row>
    <row r="14" ht="18" customHeight="1" spans="1:4">
      <c r="A14" s="58" t="s">
        <v>824</v>
      </c>
      <c r="B14" s="48" t="s">
        <v>825</v>
      </c>
      <c r="C14" s="59">
        <v>5</v>
      </c>
      <c r="D14" s="19"/>
    </row>
    <row r="15" ht="18" customHeight="1" spans="1:4">
      <c r="A15" s="58" t="s">
        <v>826</v>
      </c>
      <c r="B15" s="48" t="s">
        <v>827</v>
      </c>
      <c r="C15" s="59">
        <v>5</v>
      </c>
      <c r="D15" s="19"/>
    </row>
    <row r="16" ht="18" customHeight="1" spans="1:4">
      <c r="A16" s="58" t="s">
        <v>828</v>
      </c>
      <c r="B16" s="48" t="s">
        <v>829</v>
      </c>
      <c r="C16" s="59">
        <v>25</v>
      </c>
      <c r="D16" s="19"/>
    </row>
    <row r="17" ht="18" customHeight="1" spans="1:4">
      <c r="A17" s="58" t="s">
        <v>830</v>
      </c>
      <c r="B17" s="48" t="s">
        <v>831</v>
      </c>
      <c r="C17" s="59">
        <v>5</v>
      </c>
      <c r="D17" s="19"/>
    </row>
    <row r="18" ht="18" customHeight="1" spans="1:3">
      <c r="A18" s="58" t="s">
        <v>832</v>
      </c>
      <c r="B18" s="48" t="s">
        <v>833</v>
      </c>
      <c r="C18" s="59"/>
    </row>
    <row r="19" ht="18" customHeight="1" spans="1:3">
      <c r="A19" s="58" t="s">
        <v>834</v>
      </c>
      <c r="B19" s="48" t="s">
        <v>835</v>
      </c>
      <c r="C19" s="59"/>
    </row>
    <row r="20" ht="18" customHeight="1" spans="1:3">
      <c r="A20" s="58" t="s">
        <v>836</v>
      </c>
      <c r="B20" s="48" t="s">
        <v>837</v>
      </c>
      <c r="C20" s="59">
        <v>2</v>
      </c>
    </row>
    <row r="21" ht="18" customHeight="1" spans="1:3">
      <c r="A21" s="58" t="s">
        <v>838</v>
      </c>
      <c r="B21" s="48" t="s">
        <v>839</v>
      </c>
      <c r="C21" s="59">
        <v>216</v>
      </c>
    </row>
    <row r="22" s="19" customFormat="1" ht="18" customHeight="1" spans="1:3">
      <c r="A22" s="57" t="s">
        <v>840</v>
      </c>
      <c r="B22" s="47" t="s">
        <v>841</v>
      </c>
      <c r="C22" s="56">
        <f>SUM(C23:C29)</f>
        <v>118</v>
      </c>
    </row>
    <row r="23" ht="18" customHeight="1" spans="1:3">
      <c r="A23" s="58" t="s">
        <v>842</v>
      </c>
      <c r="B23" s="48" t="s">
        <v>843</v>
      </c>
      <c r="C23" s="59"/>
    </row>
    <row r="24" ht="18" customHeight="1" spans="1:3">
      <c r="A24" s="58" t="s">
        <v>844</v>
      </c>
      <c r="B24" s="48" t="s">
        <v>845</v>
      </c>
      <c r="C24" s="59"/>
    </row>
    <row r="25" ht="18" customHeight="1" spans="1:3">
      <c r="A25" s="58" t="s">
        <v>846</v>
      </c>
      <c r="B25" s="48" t="s">
        <v>847</v>
      </c>
      <c r="C25" s="59"/>
    </row>
    <row r="26" ht="18" customHeight="1" spans="1:3">
      <c r="A26" s="58" t="s">
        <v>848</v>
      </c>
      <c r="B26" s="48" t="s">
        <v>849</v>
      </c>
      <c r="C26" s="59"/>
    </row>
    <row r="27" ht="18" customHeight="1" spans="1:3">
      <c r="A27" s="58" t="s">
        <v>850</v>
      </c>
      <c r="B27" s="48" t="s">
        <v>851</v>
      </c>
      <c r="C27" s="59"/>
    </row>
    <row r="28" ht="18" customHeight="1" spans="1:3">
      <c r="A28" s="58" t="s">
        <v>852</v>
      </c>
      <c r="B28" s="48" t="s">
        <v>853</v>
      </c>
      <c r="C28" s="59">
        <v>118</v>
      </c>
    </row>
    <row r="29" ht="18" customHeight="1" spans="1:3">
      <c r="A29" s="58" t="s">
        <v>854</v>
      </c>
      <c r="B29" s="48" t="s">
        <v>855</v>
      </c>
      <c r="C29" s="59"/>
    </row>
    <row r="30" s="19" customFormat="1" ht="18" customHeight="1" spans="1:3">
      <c r="A30" s="57" t="s">
        <v>856</v>
      </c>
      <c r="B30" s="47" t="s">
        <v>857</v>
      </c>
      <c r="C30" s="56">
        <f>SUM(C31:C34)</f>
        <v>0</v>
      </c>
    </row>
    <row r="31" ht="18" customHeight="1" spans="1:3">
      <c r="A31" s="58" t="s">
        <v>858</v>
      </c>
      <c r="B31" s="48" t="s">
        <v>859</v>
      </c>
      <c r="C31" s="59"/>
    </row>
    <row r="32" ht="18" customHeight="1" spans="1:3">
      <c r="A32" s="58" t="s">
        <v>860</v>
      </c>
      <c r="B32" s="48" t="s">
        <v>845</v>
      </c>
      <c r="C32" s="59"/>
    </row>
    <row r="33" ht="18" customHeight="1" spans="1:3">
      <c r="A33" s="58" t="s">
        <v>861</v>
      </c>
      <c r="B33" s="48" t="s">
        <v>851</v>
      </c>
      <c r="C33" s="59"/>
    </row>
    <row r="34" ht="18" customHeight="1" spans="1:3">
      <c r="A34" s="58" t="s">
        <v>862</v>
      </c>
      <c r="B34" s="48" t="s">
        <v>855</v>
      </c>
      <c r="C34" s="59"/>
    </row>
    <row r="35" s="19" customFormat="1" ht="18" customHeight="1" spans="1:3">
      <c r="A35" s="57" t="s">
        <v>863</v>
      </c>
      <c r="B35" s="47" t="s">
        <v>864</v>
      </c>
      <c r="C35" s="56">
        <f>SUM(C36:C37)</f>
        <v>0</v>
      </c>
    </row>
    <row r="36" ht="18" customHeight="1" spans="1:3">
      <c r="A36" s="58" t="s">
        <v>865</v>
      </c>
      <c r="B36" s="48" t="s">
        <v>866</v>
      </c>
      <c r="C36" s="59"/>
    </row>
    <row r="37" ht="18" customHeight="1" spans="1:3">
      <c r="A37" s="58" t="s">
        <v>867</v>
      </c>
      <c r="B37" s="48" t="s">
        <v>868</v>
      </c>
      <c r="C37" s="59"/>
    </row>
    <row r="38" s="19" customFormat="1" ht="18" customHeight="1" spans="1:3">
      <c r="A38" s="57" t="s">
        <v>869</v>
      </c>
      <c r="B38" s="47" t="s">
        <v>870</v>
      </c>
      <c r="C38" s="56">
        <f>SUM(C39:C39)</f>
        <v>0</v>
      </c>
    </row>
    <row r="39" ht="18" customHeight="1" spans="1:3">
      <c r="A39" s="58" t="s">
        <v>871</v>
      </c>
      <c r="B39" s="48" t="s">
        <v>872</v>
      </c>
      <c r="C39" s="59"/>
    </row>
    <row r="40" s="19" customFormat="1" ht="18" customHeight="1" spans="1:3">
      <c r="A40" s="57" t="s">
        <v>873</v>
      </c>
      <c r="B40" s="47" t="s">
        <v>874</v>
      </c>
      <c r="C40" s="56">
        <f>SUM(C41:C42)</f>
        <v>0</v>
      </c>
    </row>
    <row r="41" ht="18" customHeight="1" spans="1:3">
      <c r="A41" s="58" t="s">
        <v>875</v>
      </c>
      <c r="B41" s="48" t="s">
        <v>876</v>
      </c>
      <c r="C41" s="59"/>
    </row>
    <row r="42" ht="18" customHeight="1" spans="1:3">
      <c r="A42" s="58" t="s">
        <v>877</v>
      </c>
      <c r="B42" s="48" t="s">
        <v>878</v>
      </c>
      <c r="C42" s="59"/>
    </row>
    <row r="43" s="19" customFormat="1" ht="18" customHeight="1" spans="1:3">
      <c r="A43" s="57" t="s">
        <v>879</v>
      </c>
      <c r="B43" s="47" t="s">
        <v>880</v>
      </c>
      <c r="C43" s="56">
        <f>SUM(C44:C48)</f>
        <v>75</v>
      </c>
    </row>
    <row r="44" ht="18" customHeight="1" spans="1:3">
      <c r="A44" s="58" t="s">
        <v>881</v>
      </c>
      <c r="B44" s="48" t="s">
        <v>882</v>
      </c>
      <c r="C44" s="59"/>
    </row>
    <row r="45" ht="18" customHeight="1" spans="1:3">
      <c r="A45" s="58" t="s">
        <v>883</v>
      </c>
      <c r="B45" s="48" t="s">
        <v>884</v>
      </c>
      <c r="C45" s="59"/>
    </row>
    <row r="46" ht="18" customHeight="1" spans="1:3">
      <c r="A46" s="58">
        <v>50903</v>
      </c>
      <c r="B46" s="48" t="s">
        <v>885</v>
      </c>
      <c r="C46" s="59"/>
    </row>
    <row r="47" ht="18" customHeight="1" spans="1:3">
      <c r="A47" s="58" t="s">
        <v>886</v>
      </c>
      <c r="B47" s="48" t="s">
        <v>887</v>
      </c>
      <c r="C47" s="59"/>
    </row>
    <row r="48" ht="18" customHeight="1" spans="1:3">
      <c r="A48" s="58" t="s">
        <v>888</v>
      </c>
      <c r="B48" s="48" t="s">
        <v>889</v>
      </c>
      <c r="C48" s="59">
        <v>75</v>
      </c>
    </row>
    <row r="49" s="19" customFormat="1" ht="18" customHeight="1" spans="1:3">
      <c r="A49" s="57" t="s">
        <v>890</v>
      </c>
      <c r="B49" s="47" t="s">
        <v>891</v>
      </c>
      <c r="C49" s="56">
        <f>SUM(C50)</f>
        <v>0</v>
      </c>
    </row>
    <row r="50" ht="18" customHeight="1" spans="1:3">
      <c r="A50" s="58" t="s">
        <v>892</v>
      </c>
      <c r="B50" s="48" t="s">
        <v>893</v>
      </c>
      <c r="C50" s="59"/>
    </row>
    <row r="51" s="19" customFormat="1" ht="18" customHeight="1" spans="1:3">
      <c r="A51" s="57" t="s">
        <v>894</v>
      </c>
      <c r="B51" s="47" t="s">
        <v>895</v>
      </c>
      <c r="C51" s="56">
        <f>SUM(C52:C53)</f>
        <v>9</v>
      </c>
    </row>
    <row r="52" ht="18" customHeight="1" spans="1:3">
      <c r="A52" s="58" t="s">
        <v>896</v>
      </c>
      <c r="B52" s="48" t="s">
        <v>897</v>
      </c>
      <c r="C52" s="59">
        <v>9</v>
      </c>
    </row>
    <row r="53" ht="18" customHeight="1" spans="1:3">
      <c r="A53" s="58" t="s">
        <v>898</v>
      </c>
      <c r="B53" s="48" t="s">
        <v>899</v>
      </c>
      <c r="C53" s="59"/>
    </row>
    <row r="54" s="19" customFormat="1" ht="18" customHeight="1" spans="1:3">
      <c r="A54" s="57" t="s">
        <v>900</v>
      </c>
      <c r="B54" s="47" t="s">
        <v>25</v>
      </c>
      <c r="C54" s="56">
        <f>SUM(C55:C57)</f>
        <v>0</v>
      </c>
    </row>
    <row r="55" ht="18" customHeight="1" spans="1:3">
      <c r="A55" s="58" t="s">
        <v>901</v>
      </c>
      <c r="B55" s="48" t="s">
        <v>902</v>
      </c>
      <c r="C55" s="59"/>
    </row>
    <row r="56" ht="18" customHeight="1" spans="1:3">
      <c r="A56" s="58" t="s">
        <v>903</v>
      </c>
      <c r="B56" s="48" t="s">
        <v>904</v>
      </c>
      <c r="C56" s="59"/>
    </row>
    <row r="57" ht="18" customHeight="1" spans="1:3">
      <c r="A57" s="58" t="s">
        <v>905</v>
      </c>
      <c r="B57" s="48" t="s">
        <v>25</v>
      </c>
      <c r="C57" s="59"/>
    </row>
    <row r="58" spans="1:3">
      <c r="A58" s="60"/>
      <c r="B58" s="60"/>
      <c r="C58" s="60"/>
    </row>
    <row r="59" spans="1:3">
      <c r="A59" s="61"/>
      <c r="B59" s="61"/>
      <c r="C59" s="61"/>
    </row>
  </sheetData>
  <mergeCells count="4">
    <mergeCell ref="B1:C1"/>
    <mergeCell ref="B2:C2"/>
    <mergeCell ref="A5:B5"/>
    <mergeCell ref="A59:C59"/>
  </mergeCells>
  <pageMargins left="0.751388888888889" right="0.751388888888889" top="0.629861111111111" bottom="0.550694444444444" header="0.5" footer="0.5"/>
  <pageSetup paperSize="9" scale="71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4" workbookViewId="0">
      <selection activeCell="C22" sqref="C22"/>
    </sheetView>
  </sheetViews>
  <sheetFormatPr defaultColWidth="9" defaultRowHeight="13.5"/>
  <cols>
    <col min="1" max="1" width="12.375" customWidth="1"/>
    <col min="2" max="2" width="30.5" customWidth="1"/>
    <col min="3" max="3" width="25.5" customWidth="1"/>
    <col min="4" max="4" width="9" style="16" customWidth="1"/>
    <col min="5" max="5" width="9" style="16" hidden="1" customWidth="1"/>
    <col min="6" max="6" width="15.5" style="21" hidden="1" customWidth="1"/>
    <col min="7" max="7" width="11" style="21" hidden="1" customWidth="1"/>
    <col min="8" max="8" width="11.625" style="21" hidden="1" customWidth="1"/>
    <col min="9" max="9" width="12.625" style="21" hidden="1" customWidth="1"/>
    <col min="10" max="11" width="9" style="16" hidden="1" customWidth="1"/>
  </cols>
  <sheetData>
    <row r="1" ht="27.75" customHeight="1" spans="2:3">
      <c r="B1" s="5" t="s">
        <v>906</v>
      </c>
      <c r="C1" s="22"/>
    </row>
    <row r="2" ht="21.75" customHeight="1" spans="2:6">
      <c r="B2" s="23" t="s">
        <v>907</v>
      </c>
      <c r="C2" s="24"/>
      <c r="F2" s="25" t="s">
        <v>908</v>
      </c>
    </row>
    <row r="3" spans="2:6">
      <c r="B3" s="7" t="s">
        <v>1</v>
      </c>
      <c r="C3" s="7"/>
      <c r="F3" s="25"/>
    </row>
    <row r="4" s="2" customFormat="1" ht="25" customHeight="1" spans="1:11">
      <c r="A4" s="26" t="s">
        <v>38</v>
      </c>
      <c r="B4" s="27" t="s">
        <v>39</v>
      </c>
      <c r="C4" s="10" t="s">
        <v>4</v>
      </c>
      <c r="D4" s="12"/>
      <c r="E4" s="12"/>
      <c r="F4" s="28" t="s">
        <v>805</v>
      </c>
      <c r="G4" s="29" t="s">
        <v>33</v>
      </c>
      <c r="H4" s="29" t="s">
        <v>34</v>
      </c>
      <c r="I4" s="49" t="s">
        <v>35</v>
      </c>
      <c r="J4" s="12"/>
      <c r="K4" s="12"/>
    </row>
    <row r="5" s="19" customFormat="1" ht="22" customHeight="1" spans="1:11">
      <c r="A5" s="9" t="s">
        <v>909</v>
      </c>
      <c r="B5" s="27"/>
      <c r="C5" s="30">
        <f>C6+C11+C22+C25+C28+C30+C34+C36</f>
        <v>1500</v>
      </c>
      <c r="D5" s="31"/>
      <c r="E5" s="31"/>
      <c r="F5" s="32">
        <f>F6+F11+F25+F30</f>
        <v>130262.14</v>
      </c>
      <c r="G5" s="29">
        <f>G6+G11+G25+G30</f>
        <v>1569.31</v>
      </c>
      <c r="H5" s="29">
        <f>H6+H11+H25+H30</f>
        <v>5306.26</v>
      </c>
      <c r="I5" s="49">
        <f>SUM(F5:H5)</f>
        <v>137137.71</v>
      </c>
      <c r="J5" s="31"/>
      <c r="K5" s="31"/>
    </row>
    <row r="6" s="19" customFormat="1" ht="16.5" customHeight="1" spans="1:11">
      <c r="A6" s="33" t="s">
        <v>809</v>
      </c>
      <c r="B6" s="34" t="s">
        <v>910</v>
      </c>
      <c r="C6" s="30">
        <f>SUM(C7:C10)</f>
        <v>960</v>
      </c>
      <c r="D6" s="31"/>
      <c r="E6" s="31"/>
      <c r="F6" s="32">
        <f>SUM(F7:F10)</f>
        <v>25946.71</v>
      </c>
      <c r="G6" s="29">
        <f>SUM(G7:G10)</f>
        <v>1280.51</v>
      </c>
      <c r="H6" s="29">
        <f>SUM(H7:H10)</f>
        <v>4683.51</v>
      </c>
      <c r="I6" s="49">
        <f>SUM(F6:H6)</f>
        <v>31910.73</v>
      </c>
      <c r="J6" s="31"/>
      <c r="K6" s="31"/>
    </row>
    <row r="7" ht="16.5" customHeight="1" spans="1:9">
      <c r="A7" s="35" t="s">
        <v>811</v>
      </c>
      <c r="B7" s="36" t="s">
        <v>812</v>
      </c>
      <c r="C7" s="37">
        <v>520</v>
      </c>
      <c r="F7" s="38">
        <v>14719.91</v>
      </c>
      <c r="G7" s="39">
        <v>673.75</v>
      </c>
      <c r="H7" s="39">
        <v>3096.31</v>
      </c>
      <c r="I7" s="50">
        <f>SUM(F7:H7)</f>
        <v>18489.97</v>
      </c>
    </row>
    <row r="8" ht="16.5" customHeight="1" spans="1:9">
      <c r="A8" s="35" t="s">
        <v>813</v>
      </c>
      <c r="B8" s="36" t="s">
        <v>814</v>
      </c>
      <c r="C8" s="37">
        <v>80</v>
      </c>
      <c r="F8" s="38">
        <v>3352.69</v>
      </c>
      <c r="G8" s="39">
        <v>232.43</v>
      </c>
      <c r="H8" s="39">
        <v>685.51</v>
      </c>
      <c r="I8" s="50">
        <f t="shared" ref="I5:I33" si="0">SUM(F8:H8)</f>
        <v>4270.63</v>
      </c>
    </row>
    <row r="9" ht="16.5" customHeight="1" spans="1:9">
      <c r="A9" s="35" t="s">
        <v>815</v>
      </c>
      <c r="B9" s="36" t="s">
        <v>770</v>
      </c>
      <c r="C9" s="37">
        <v>60</v>
      </c>
      <c r="F9" s="38">
        <v>2070.53</v>
      </c>
      <c r="G9" s="39">
        <v>86.14</v>
      </c>
      <c r="H9" s="39">
        <v>417.41</v>
      </c>
      <c r="I9" s="50">
        <f t="shared" si="0"/>
        <v>2574.08</v>
      </c>
    </row>
    <row r="10" ht="16.5" customHeight="1" spans="1:9">
      <c r="A10" s="35" t="s">
        <v>816</v>
      </c>
      <c r="B10" s="36" t="s">
        <v>817</v>
      </c>
      <c r="C10" s="37">
        <v>300</v>
      </c>
      <c r="F10" s="38">
        <v>5803.58</v>
      </c>
      <c r="G10" s="39">
        <v>288.19</v>
      </c>
      <c r="H10" s="39">
        <v>484.28</v>
      </c>
      <c r="I10" s="50">
        <f t="shared" si="0"/>
        <v>6576.05</v>
      </c>
    </row>
    <row r="11" s="19" customFormat="1" ht="16.5" customHeight="1" spans="1:11">
      <c r="A11" s="33" t="s">
        <v>818</v>
      </c>
      <c r="B11" s="34" t="s">
        <v>911</v>
      </c>
      <c r="C11" s="30">
        <f>SUM(C12:C21)</f>
        <v>338</v>
      </c>
      <c r="D11" s="31"/>
      <c r="E11" s="31"/>
      <c r="F11" s="32">
        <f>SUM(F12:F21)</f>
        <v>4180.59</v>
      </c>
      <c r="G11" s="29">
        <f>SUM(G12:G21)</f>
        <v>258.8</v>
      </c>
      <c r="H11" s="29">
        <f>SUM(H12:H21)</f>
        <v>574.45</v>
      </c>
      <c r="I11" s="49">
        <f t="shared" si="0"/>
        <v>5013.84</v>
      </c>
      <c r="J11" s="31"/>
      <c r="K11" s="31"/>
    </row>
    <row r="12" ht="16.5" customHeight="1" spans="1:9">
      <c r="A12" s="35" t="s">
        <v>820</v>
      </c>
      <c r="B12" s="36" t="s">
        <v>821</v>
      </c>
      <c r="C12" s="37">
        <v>70</v>
      </c>
      <c r="F12" s="38">
        <v>1726.49</v>
      </c>
      <c r="G12" s="39">
        <v>220.6</v>
      </c>
      <c r="H12" s="39">
        <v>395.72</v>
      </c>
      <c r="I12" s="50">
        <f t="shared" si="0"/>
        <v>2342.81</v>
      </c>
    </row>
    <row r="13" s="20" customFormat="1" ht="16.5" customHeight="1" spans="1:11">
      <c r="A13" s="35" t="s">
        <v>822</v>
      </c>
      <c r="B13" s="36" t="s">
        <v>823</v>
      </c>
      <c r="C13" s="37">
        <v>10</v>
      </c>
      <c r="D13" s="40"/>
      <c r="E13" s="40"/>
      <c r="F13" s="41"/>
      <c r="G13" s="42">
        <v>2</v>
      </c>
      <c r="H13" s="42">
        <v>9.5</v>
      </c>
      <c r="I13" s="50">
        <f t="shared" si="0"/>
        <v>11.5</v>
      </c>
      <c r="J13" s="40"/>
      <c r="K13" s="40"/>
    </row>
    <row r="14" s="20" customFormat="1" ht="16.5" customHeight="1" spans="1:11">
      <c r="A14" s="35" t="s">
        <v>824</v>
      </c>
      <c r="B14" s="36" t="s">
        <v>825</v>
      </c>
      <c r="C14" s="37">
        <v>5</v>
      </c>
      <c r="D14" s="40"/>
      <c r="E14" s="40"/>
      <c r="F14" s="41"/>
      <c r="G14" s="42">
        <v>5</v>
      </c>
      <c r="H14" s="42">
        <v>7.8</v>
      </c>
      <c r="I14" s="50">
        <f t="shared" si="0"/>
        <v>12.8</v>
      </c>
      <c r="J14" s="40"/>
      <c r="K14" s="40"/>
    </row>
    <row r="15" s="20" customFormat="1" ht="16.5" customHeight="1" spans="1:11">
      <c r="A15" s="35" t="s">
        <v>826</v>
      </c>
      <c r="B15" s="36" t="s">
        <v>827</v>
      </c>
      <c r="C15" s="37">
        <v>5</v>
      </c>
      <c r="D15" s="40"/>
      <c r="E15" s="40"/>
      <c r="F15" s="41"/>
      <c r="G15" s="42"/>
      <c r="H15" s="42">
        <v>2.5</v>
      </c>
      <c r="I15" s="50">
        <f t="shared" si="0"/>
        <v>2.5</v>
      </c>
      <c r="J15" s="40"/>
      <c r="K15" s="40"/>
    </row>
    <row r="16" s="20" customFormat="1" ht="16.5" customHeight="1" spans="1:11">
      <c r="A16" s="35" t="s">
        <v>828</v>
      </c>
      <c r="B16" s="36" t="s">
        <v>829</v>
      </c>
      <c r="C16" s="37">
        <v>25</v>
      </c>
      <c r="D16" s="40"/>
      <c r="E16" s="40"/>
      <c r="F16" s="41"/>
      <c r="G16" s="42"/>
      <c r="H16" s="42">
        <v>15.8</v>
      </c>
      <c r="I16" s="50">
        <f t="shared" si="0"/>
        <v>15.8</v>
      </c>
      <c r="J16" s="40"/>
      <c r="K16" s="40"/>
    </row>
    <row r="17" s="20" customFormat="1" ht="16.5" customHeight="1" spans="1:11">
      <c r="A17" s="35" t="s">
        <v>830</v>
      </c>
      <c r="B17" s="36" t="s">
        <v>831</v>
      </c>
      <c r="C17" s="37">
        <v>5</v>
      </c>
      <c r="D17" s="40"/>
      <c r="E17" s="40"/>
      <c r="F17" s="41">
        <v>0</v>
      </c>
      <c r="G17" s="42">
        <v>1.84</v>
      </c>
      <c r="H17" s="42">
        <v>23.1</v>
      </c>
      <c r="I17" s="50">
        <f t="shared" si="0"/>
        <v>24.94</v>
      </c>
      <c r="J17" s="40"/>
      <c r="K17" s="40"/>
    </row>
    <row r="18" s="20" customFormat="1" ht="17.1" customHeight="1" spans="1:11">
      <c r="A18" s="35" t="s">
        <v>832</v>
      </c>
      <c r="B18" s="36" t="s">
        <v>833</v>
      </c>
      <c r="C18" s="37"/>
      <c r="D18" s="40"/>
      <c r="E18" s="40"/>
      <c r="F18" s="41"/>
      <c r="G18" s="42">
        <v>4.5</v>
      </c>
      <c r="H18" s="42">
        <v>0</v>
      </c>
      <c r="I18" s="50">
        <f t="shared" si="0"/>
        <v>4.5</v>
      </c>
      <c r="J18" s="40"/>
      <c r="K18" s="40"/>
    </row>
    <row r="19" s="20" customFormat="1" ht="16.5" customHeight="1" spans="1:11">
      <c r="A19" s="35" t="s">
        <v>834</v>
      </c>
      <c r="B19" s="36" t="s">
        <v>835</v>
      </c>
      <c r="C19" s="37"/>
      <c r="D19" s="40"/>
      <c r="E19" s="40"/>
      <c r="F19" s="41">
        <v>119.9</v>
      </c>
      <c r="G19" s="42">
        <v>10.95</v>
      </c>
      <c r="H19" s="42">
        <v>56.1</v>
      </c>
      <c r="I19" s="50">
        <f t="shared" si="0"/>
        <v>186.95</v>
      </c>
      <c r="J19" s="40"/>
      <c r="K19" s="40"/>
    </row>
    <row r="20" s="20" customFormat="1" ht="16.5" customHeight="1" spans="1:11">
      <c r="A20" s="35" t="s">
        <v>836</v>
      </c>
      <c r="B20" s="36" t="s">
        <v>837</v>
      </c>
      <c r="C20" s="37">
        <v>2</v>
      </c>
      <c r="D20" s="40"/>
      <c r="E20" s="40"/>
      <c r="F20" s="41"/>
      <c r="G20" s="42"/>
      <c r="H20" s="42">
        <v>26.05</v>
      </c>
      <c r="I20" s="50">
        <f t="shared" si="0"/>
        <v>26.05</v>
      </c>
      <c r="J20" s="40"/>
      <c r="K20" s="40"/>
    </row>
    <row r="21" ht="16.5" customHeight="1" spans="1:9">
      <c r="A21" s="35" t="s">
        <v>838</v>
      </c>
      <c r="B21" s="36" t="s">
        <v>839</v>
      </c>
      <c r="C21" s="37">
        <v>216</v>
      </c>
      <c r="F21" s="38">
        <v>2334.2</v>
      </c>
      <c r="G21" s="42">
        <v>13.91</v>
      </c>
      <c r="H21" s="42">
        <v>37.88</v>
      </c>
      <c r="I21" s="50">
        <f t="shared" si="0"/>
        <v>2385.99</v>
      </c>
    </row>
    <row r="22" s="19" customFormat="1" ht="16.5" customHeight="1" spans="1:11">
      <c r="A22" s="33">
        <v>503</v>
      </c>
      <c r="B22" s="34" t="s">
        <v>912</v>
      </c>
      <c r="C22" s="30">
        <f>SUM(C23:C24)</f>
        <v>118</v>
      </c>
      <c r="D22" s="43"/>
      <c r="E22" s="43"/>
      <c r="F22" s="44">
        <f>F23</f>
        <v>0</v>
      </c>
      <c r="G22" s="30">
        <f>G23</f>
        <v>0</v>
      </c>
      <c r="H22" s="30">
        <f>H23</f>
        <v>0</v>
      </c>
      <c r="I22" s="30">
        <f>I23</f>
        <v>0</v>
      </c>
      <c r="J22" s="43"/>
      <c r="K22" s="43"/>
    </row>
    <row r="23" customFormat="1" ht="16.5" customHeight="1" spans="1:11">
      <c r="A23" s="35" t="s">
        <v>850</v>
      </c>
      <c r="B23" s="36" t="s">
        <v>851</v>
      </c>
      <c r="C23" s="37"/>
      <c r="D23" s="16"/>
      <c r="E23" s="16"/>
      <c r="F23" s="38"/>
      <c r="G23" s="42"/>
      <c r="H23" s="42"/>
      <c r="I23" s="50"/>
      <c r="J23" s="16"/>
      <c r="K23" s="16"/>
    </row>
    <row r="24" customFormat="1" ht="16.5" customHeight="1" spans="1:11">
      <c r="A24" s="35">
        <v>50307</v>
      </c>
      <c r="B24" s="36" t="s">
        <v>853</v>
      </c>
      <c r="C24" s="37">
        <v>118</v>
      </c>
      <c r="D24" s="16"/>
      <c r="E24" s="16"/>
      <c r="F24" s="38"/>
      <c r="G24" s="42"/>
      <c r="H24" s="42"/>
      <c r="I24" s="50"/>
      <c r="J24" s="16"/>
      <c r="K24" s="16"/>
    </row>
    <row r="25" s="19" customFormat="1" ht="16.5" customHeight="1" spans="1:11">
      <c r="A25" s="33" t="s">
        <v>863</v>
      </c>
      <c r="B25" s="34" t="s">
        <v>913</v>
      </c>
      <c r="C25" s="30">
        <f>SUM(C26:C27)</f>
        <v>0</v>
      </c>
      <c r="D25" s="31"/>
      <c r="E25" s="31"/>
      <c r="F25" s="32">
        <f>SUM(F26:F27)</f>
        <v>99305.5</v>
      </c>
      <c r="G25" s="29">
        <f>SUM(G26:G27)</f>
        <v>0</v>
      </c>
      <c r="H25" s="29">
        <f>SUM(H26:H27)</f>
        <v>0</v>
      </c>
      <c r="I25" s="49">
        <f>SUM(F25:H25)</f>
        <v>99305.5</v>
      </c>
      <c r="J25" s="31"/>
      <c r="K25" s="31"/>
    </row>
    <row r="26" ht="16.5" customHeight="1" spans="1:9">
      <c r="A26" s="35" t="s">
        <v>865</v>
      </c>
      <c r="B26" s="36" t="s">
        <v>866</v>
      </c>
      <c r="C26" s="37"/>
      <c r="F26" s="38">
        <v>97943.49</v>
      </c>
      <c r="G26" s="39"/>
      <c r="H26" s="42">
        <v>0</v>
      </c>
      <c r="I26" s="50">
        <f>SUM(F26:H26)</f>
        <v>97943.49</v>
      </c>
    </row>
    <row r="27" ht="16.5" customHeight="1" spans="1:9">
      <c r="A27" s="35" t="s">
        <v>867</v>
      </c>
      <c r="B27" s="36" t="s">
        <v>868</v>
      </c>
      <c r="C27" s="37"/>
      <c r="F27" s="38">
        <v>1362.01</v>
      </c>
      <c r="G27" s="39"/>
      <c r="H27" s="39">
        <v>0</v>
      </c>
      <c r="I27" s="50">
        <f>SUM(F27:H27)</f>
        <v>1362.01</v>
      </c>
    </row>
    <row r="28" s="19" customFormat="1" ht="16.5" customHeight="1" spans="1:11">
      <c r="A28" s="33">
        <v>506</v>
      </c>
      <c r="B28" s="45" t="s">
        <v>914</v>
      </c>
      <c r="C28" s="30">
        <f>C29</f>
        <v>0</v>
      </c>
      <c r="D28" s="31"/>
      <c r="E28" s="31"/>
      <c r="F28" s="32"/>
      <c r="G28" s="29"/>
      <c r="H28" s="29"/>
      <c r="I28" s="49"/>
      <c r="J28" s="31"/>
      <c r="K28" s="31"/>
    </row>
    <row r="29" customFormat="1" ht="16.5" customHeight="1" spans="1:11">
      <c r="A29" s="35" t="s">
        <v>871</v>
      </c>
      <c r="B29" s="36" t="s">
        <v>872</v>
      </c>
      <c r="C29" s="37"/>
      <c r="D29" s="16"/>
      <c r="E29" s="16"/>
      <c r="F29" s="38"/>
      <c r="G29" s="39"/>
      <c r="H29" s="39"/>
      <c r="I29" s="50"/>
      <c r="J29" s="16"/>
      <c r="K29" s="16"/>
    </row>
    <row r="30" s="19" customFormat="1" ht="16.5" customHeight="1" spans="1:11">
      <c r="A30" s="33" t="s">
        <v>879</v>
      </c>
      <c r="B30" s="34" t="s">
        <v>915</v>
      </c>
      <c r="C30" s="30">
        <f>SUM(C31:C33)</f>
        <v>75</v>
      </c>
      <c r="D30" s="31"/>
      <c r="E30" s="31"/>
      <c r="F30" s="32">
        <f>SUM(F31:F35)</f>
        <v>829.34</v>
      </c>
      <c r="G30" s="29">
        <f>SUM(G31:G35)</f>
        <v>30</v>
      </c>
      <c r="H30" s="29">
        <f>SUM(H31:H35)</f>
        <v>48.3</v>
      </c>
      <c r="I30" s="49">
        <f>SUM(F30:H30)</f>
        <v>907.64</v>
      </c>
      <c r="J30" s="31"/>
      <c r="K30" s="31"/>
    </row>
    <row r="31" ht="16.5" customHeight="1" spans="1:9">
      <c r="A31" s="35" t="s">
        <v>881</v>
      </c>
      <c r="B31" s="36" t="s">
        <v>882</v>
      </c>
      <c r="C31" s="37"/>
      <c r="F31" s="38">
        <v>829.34</v>
      </c>
      <c r="G31" s="39"/>
      <c r="H31" s="39">
        <v>23.28</v>
      </c>
      <c r="I31" s="50">
        <f>SUM(F31:H31)</f>
        <v>852.62</v>
      </c>
    </row>
    <row r="32" ht="16.5" customHeight="1" spans="1:9">
      <c r="A32" s="35" t="s">
        <v>916</v>
      </c>
      <c r="B32" s="36" t="s">
        <v>885</v>
      </c>
      <c r="C32" s="37"/>
      <c r="F32" s="38"/>
      <c r="G32" s="39"/>
      <c r="H32" s="39"/>
      <c r="I32" s="50"/>
    </row>
    <row r="33" ht="16.5" customHeight="1" spans="1:9">
      <c r="A33" s="35">
        <v>50999</v>
      </c>
      <c r="B33" s="36" t="s">
        <v>889</v>
      </c>
      <c r="C33" s="37">
        <v>75</v>
      </c>
      <c r="F33" s="38"/>
      <c r="G33" s="39">
        <v>30</v>
      </c>
      <c r="H33" s="39">
        <v>25.02</v>
      </c>
      <c r="I33" s="50">
        <f>SUM(F33:H33)</f>
        <v>55.02</v>
      </c>
    </row>
    <row r="34" s="19" customFormat="1" ht="16.5" customHeight="1" spans="1:11">
      <c r="A34" s="33">
        <v>599</v>
      </c>
      <c r="B34" s="45" t="s">
        <v>917</v>
      </c>
      <c r="C34" s="30">
        <f>C35</f>
        <v>0</v>
      </c>
      <c r="D34" s="31"/>
      <c r="E34" s="31"/>
      <c r="F34" s="32"/>
      <c r="G34" s="29"/>
      <c r="H34" s="29"/>
      <c r="I34" s="49"/>
      <c r="J34" s="31"/>
      <c r="K34" s="31"/>
    </row>
    <row r="35" ht="16.5" customHeight="1" spans="1:9">
      <c r="A35" s="35">
        <v>59999</v>
      </c>
      <c r="B35" s="36" t="s">
        <v>25</v>
      </c>
      <c r="C35" s="46"/>
      <c r="F35" s="38"/>
      <c r="G35" s="39"/>
      <c r="H35" s="39"/>
      <c r="I35" s="50"/>
    </row>
    <row r="36" ht="14.25" spans="1:3">
      <c r="A36" s="33">
        <v>511</v>
      </c>
      <c r="B36" s="47" t="s">
        <v>895</v>
      </c>
      <c r="C36" s="30">
        <f>C37</f>
        <v>9</v>
      </c>
    </row>
    <row r="37" ht="15" spans="1:3">
      <c r="A37" s="35">
        <v>51101</v>
      </c>
      <c r="B37" s="48" t="s">
        <v>897</v>
      </c>
      <c r="C37" s="46">
        <v>9</v>
      </c>
    </row>
  </sheetData>
  <mergeCells count="4">
    <mergeCell ref="B1:C1"/>
    <mergeCell ref="B2:C2"/>
    <mergeCell ref="B3:C3"/>
    <mergeCell ref="A5:B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8" sqref="B8"/>
    </sheetView>
  </sheetViews>
  <sheetFormatPr defaultColWidth="9" defaultRowHeight="13.5" outlineLevelCol="3"/>
  <cols>
    <col min="1" max="1" width="47.375" customWidth="1"/>
    <col min="2" max="2" width="28.875" customWidth="1"/>
    <col min="3" max="3" width="23.875" style="3" customWidth="1"/>
  </cols>
  <sheetData>
    <row r="1" s="1" customFormat="1" ht="32.25" customHeight="1" spans="1:3">
      <c r="A1" s="1" t="s">
        <v>918</v>
      </c>
      <c r="C1" s="4"/>
    </row>
    <row r="2" s="1" customFormat="1" ht="71.25" customHeight="1" spans="1:3">
      <c r="A2" s="5" t="s">
        <v>919</v>
      </c>
      <c r="B2" s="5"/>
      <c r="C2" s="6"/>
    </row>
    <row r="3" ht="23.25" customHeight="1" spans="1:3">
      <c r="A3" s="7" t="s">
        <v>1</v>
      </c>
      <c r="B3" s="7"/>
      <c r="C3" s="8"/>
    </row>
    <row r="4" s="2" customFormat="1" ht="31.5" customHeight="1" spans="1:4">
      <c r="A4" s="9" t="s">
        <v>920</v>
      </c>
      <c r="B4" s="10" t="s">
        <v>921</v>
      </c>
      <c r="C4" s="11" t="s">
        <v>4</v>
      </c>
      <c r="D4" s="12"/>
    </row>
    <row r="5" ht="31.5" customHeight="1" spans="1:4">
      <c r="A5" s="13" t="s">
        <v>922</v>
      </c>
      <c r="B5" s="14"/>
      <c r="C5" s="15">
        <f>C6+C7+C10</f>
        <v>5.4</v>
      </c>
      <c r="D5" s="16"/>
    </row>
    <row r="6" ht="31.5" customHeight="1" spans="1:4">
      <c r="A6" s="17" t="s">
        <v>923</v>
      </c>
      <c r="B6" s="18"/>
      <c r="C6" s="15"/>
      <c r="D6" s="16"/>
    </row>
    <row r="7" ht="31.5" customHeight="1" spans="1:4">
      <c r="A7" s="17" t="s">
        <v>924</v>
      </c>
      <c r="B7" s="18"/>
      <c r="C7" s="15"/>
      <c r="D7" s="16"/>
    </row>
    <row r="8" ht="31.5" customHeight="1" spans="1:4">
      <c r="A8" s="17" t="s">
        <v>925</v>
      </c>
      <c r="B8" s="18"/>
      <c r="C8" s="15"/>
      <c r="D8" s="16"/>
    </row>
    <row r="9" ht="31.5" customHeight="1" spans="1:4">
      <c r="A9" s="17" t="s">
        <v>926</v>
      </c>
      <c r="B9" s="15"/>
      <c r="C9" s="15"/>
      <c r="D9" s="16"/>
    </row>
    <row r="10" ht="31.5" customHeight="1" spans="1:4">
      <c r="A10" s="17" t="s">
        <v>927</v>
      </c>
      <c r="B10" s="15">
        <v>6.2</v>
      </c>
      <c r="C10" s="15">
        <v>5.4</v>
      </c>
      <c r="D10" s="16"/>
    </row>
    <row r="11" ht="31.5" customHeight="1" spans="1:4">
      <c r="A11" s="13" t="s">
        <v>928</v>
      </c>
      <c r="B11" s="15">
        <v>10</v>
      </c>
      <c r="C11" s="15">
        <v>10</v>
      </c>
      <c r="D11" s="16"/>
    </row>
    <row r="12" ht="31.5" customHeight="1" spans="1:4">
      <c r="A12" s="13" t="s">
        <v>929</v>
      </c>
      <c r="B12" s="15">
        <v>5</v>
      </c>
      <c r="C12" s="15">
        <v>5</v>
      </c>
      <c r="D12" s="16"/>
    </row>
    <row r="13" ht="31.5" customHeight="1" spans="1:4">
      <c r="A13" s="13" t="s">
        <v>930</v>
      </c>
      <c r="B13" s="15"/>
      <c r="C13" s="15"/>
      <c r="D13" s="16"/>
    </row>
    <row r="15" ht="45" customHeight="1" spans="4:4">
      <c r="D15" s="16"/>
    </row>
  </sheetData>
  <mergeCells count="2">
    <mergeCell ref="A2:C2"/>
    <mergeCell ref="A3:C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一般支出表</vt:lpstr>
      <vt:lpstr>表27   2020区本级一般支出表</vt:lpstr>
      <vt:lpstr>一般支出（功能科目）</vt:lpstr>
      <vt:lpstr>表29  2020区本级支出按功能科目分类</vt:lpstr>
      <vt:lpstr>一般支出（经济科目）</vt:lpstr>
      <vt:lpstr>一般公共预算基本支出表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2017-10-18T01:39:00Z</dcterms:created>
  <cp:lastPrinted>2017-10-21T09:44:00Z</cp:lastPrinted>
  <dcterms:modified xsi:type="dcterms:W3CDTF">2021-12-31T06:23:13Z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B93CBEF8AD954203BC570C3552CCE0C7</vt:lpwstr>
  </property>
</Properties>
</file>